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FABMIX-BRUNO\Desktop\"/>
    </mc:Choice>
  </mc:AlternateContent>
  <xr:revisionPtr revIDLastSave="0" documentId="13_ncr:1_{5FB31A18-2D69-4A71-84FA-926E5C3D9090}" xr6:coauthVersionLast="47" xr6:coauthVersionMax="47" xr10:uidLastSave="{00000000-0000-0000-0000-000000000000}"/>
  <bookViews>
    <workbookView xWindow="-108" yWindow="-108" windowWidth="30936" windowHeight="16896" xr2:uid="{00000000-000D-0000-FFFF-FFFF00000000}"/>
  </bookViews>
  <sheets>
    <sheet name="COMPOSIÇÃO " sheetId="2" r:id="rId1"/>
    <sheet name="Plan1" sheetId="1" state="hidden" r:id="rId2"/>
  </sheets>
  <definedNames>
    <definedName name="_xlnm.Print_Area" localSheetId="0">'COMPOSIÇÃO '!$A$1:$K$2330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29" i="2" l="1"/>
  <c r="H2329" i="2"/>
  <c r="G2329" i="2" s="1"/>
  <c r="F2329" i="2" s="1"/>
  <c r="J2329" i="2" s="1"/>
  <c r="K2329" i="2" s="1"/>
  <c r="I2316" i="2"/>
  <c r="H2316" i="2"/>
  <c r="G2316" i="2" s="1"/>
  <c r="F2316" i="2" s="1"/>
  <c r="J2316" i="2" s="1"/>
  <c r="K2316" i="2" s="1"/>
  <c r="I2303" i="2"/>
  <c r="H2303" i="2"/>
  <c r="G2303" i="2" s="1"/>
  <c r="F2303" i="2" s="1"/>
  <c r="J2303" i="2" s="1"/>
  <c r="K2303" i="2" s="1"/>
  <c r="I2290" i="2"/>
  <c r="H2290" i="2"/>
  <c r="G2290" i="2" s="1"/>
  <c r="F2290" i="2" s="1"/>
  <c r="J2290" i="2" s="1"/>
  <c r="K2290" i="2" s="1"/>
  <c r="I2277" i="2"/>
  <c r="H2277" i="2"/>
  <c r="G2277" i="2" s="1"/>
  <c r="F2277" i="2" s="1"/>
  <c r="J2277" i="2" s="1"/>
  <c r="K2277" i="2" s="1"/>
  <c r="I2264" i="2"/>
  <c r="H2264" i="2"/>
  <c r="G2264" i="2" s="1"/>
  <c r="F2264" i="2" s="1"/>
  <c r="J2264" i="2" s="1"/>
  <c r="K2264" i="2" s="1"/>
  <c r="I2251" i="2"/>
  <c r="H2251" i="2"/>
  <c r="G2251" i="2" s="1"/>
  <c r="F2251" i="2" s="1"/>
  <c r="J2251" i="2" s="1"/>
  <c r="K2251" i="2" s="1"/>
  <c r="I2238" i="2"/>
  <c r="H2238" i="2"/>
  <c r="G2238" i="2" s="1"/>
  <c r="F2238" i="2" s="1"/>
  <c r="J2238" i="2" s="1"/>
  <c r="K2238" i="2" s="1"/>
  <c r="I2225" i="2"/>
  <c r="H2225" i="2"/>
  <c r="G2225" i="2" s="1"/>
  <c r="F2225" i="2" s="1"/>
  <c r="J2225" i="2" s="1"/>
  <c r="K2225" i="2" s="1"/>
  <c r="I2212" i="2"/>
  <c r="H2212" i="2"/>
  <c r="G2212" i="2" s="1"/>
  <c r="F2212" i="2" s="1"/>
  <c r="J2212" i="2" s="1"/>
  <c r="K2212" i="2" s="1"/>
  <c r="I2199" i="2"/>
  <c r="H2199" i="2"/>
  <c r="G2199" i="2" s="1"/>
  <c r="F2199" i="2" s="1"/>
  <c r="J2199" i="2" s="1"/>
  <c r="K2199" i="2" s="1"/>
  <c r="I2186" i="2"/>
  <c r="H2186" i="2"/>
  <c r="G2186" i="2" s="1"/>
  <c r="F2186" i="2" s="1"/>
  <c r="J2186" i="2" s="1"/>
  <c r="K2186" i="2" s="1"/>
  <c r="I2173" i="2"/>
  <c r="H2173" i="2"/>
  <c r="G2173" i="2" s="1"/>
  <c r="F2173" i="2" s="1"/>
  <c r="J2173" i="2" s="1"/>
  <c r="K2173" i="2" s="1"/>
  <c r="I2160" i="2"/>
  <c r="H2160" i="2"/>
  <c r="G2160" i="2" s="1"/>
  <c r="F2160" i="2" s="1"/>
  <c r="J2160" i="2" s="1"/>
  <c r="K2160" i="2" s="1"/>
  <c r="I2147" i="2"/>
  <c r="H2147" i="2"/>
  <c r="G2147" i="2" s="1"/>
  <c r="F2147" i="2" s="1"/>
  <c r="J2147" i="2" s="1"/>
  <c r="K2147" i="2" s="1"/>
  <c r="G2134" i="2"/>
  <c r="I2134" i="2"/>
  <c r="H2134" i="2"/>
  <c r="F2134" i="2"/>
  <c r="J2134" i="2" s="1"/>
  <c r="K2134" i="2" s="1"/>
  <c r="G2121" i="2"/>
  <c r="I2121" i="2"/>
  <c r="H2121" i="2"/>
  <c r="F2121" i="2"/>
  <c r="J2121" i="2" s="1"/>
  <c r="K2121" i="2" s="1"/>
  <c r="J2108" i="2"/>
  <c r="I2108" i="2"/>
  <c r="H2108" i="2"/>
  <c r="G2108" i="2"/>
  <c r="F2108" i="2" s="1"/>
  <c r="K2108" i="2" s="1"/>
  <c r="J2095" i="2"/>
  <c r="I2095" i="2"/>
  <c r="H2095" i="2"/>
  <c r="G2095" i="2"/>
  <c r="F2095" i="2" s="1"/>
  <c r="K2095" i="2" s="1"/>
  <c r="J2081" i="2"/>
  <c r="I2082" i="2"/>
  <c r="H2082" i="2"/>
  <c r="G2082" i="2"/>
  <c r="F2082" i="2" s="1"/>
  <c r="J2082" i="2" s="1"/>
  <c r="K2082" i="2" s="1"/>
  <c r="I2081" i="2"/>
  <c r="H2081" i="2"/>
  <c r="G2081" i="2"/>
  <c r="F2081" i="2" s="1"/>
  <c r="K2081" i="2" s="1"/>
  <c r="I2080" i="2"/>
  <c r="H2080" i="2"/>
  <c r="G2080" i="2"/>
  <c r="F2080" i="2" s="1"/>
  <c r="J2080" i="2" s="1"/>
  <c r="K2080" i="2" s="1"/>
  <c r="I2079" i="2"/>
  <c r="H2079" i="2"/>
  <c r="G2079" i="2"/>
  <c r="F2079" i="2"/>
  <c r="J2079" i="2" s="1"/>
  <c r="K2079" i="2" s="1"/>
  <c r="I2078" i="2"/>
  <c r="H2078" i="2"/>
  <c r="G2078" i="2"/>
  <c r="F2078" i="2" s="1"/>
  <c r="J2078" i="2" s="1"/>
  <c r="K2078" i="2" s="1"/>
  <c r="I2077" i="2"/>
  <c r="H2077" i="2"/>
  <c r="G2077" i="2"/>
  <c r="F2077" i="2"/>
  <c r="J2077" i="2" s="1"/>
  <c r="K2077" i="2" s="1"/>
  <c r="I2076" i="2"/>
  <c r="H2076" i="2"/>
  <c r="G2076" i="2"/>
  <c r="F2076" i="2" s="1"/>
  <c r="J2076" i="2" s="1"/>
  <c r="K2076" i="2" s="1"/>
  <c r="I2075" i="2"/>
  <c r="H2075" i="2"/>
  <c r="G2075" i="2"/>
  <c r="F2075" i="2"/>
  <c r="J2075" i="2" s="1"/>
  <c r="K2075" i="2" s="1"/>
  <c r="I2074" i="2"/>
  <c r="H2074" i="2"/>
  <c r="G2074" i="2"/>
  <c r="F2074" i="2" s="1"/>
  <c r="J2074" i="2" s="1"/>
  <c r="K2074" i="2" s="1"/>
  <c r="J2073" i="2"/>
  <c r="K2073" i="2" s="1"/>
  <c r="I2073" i="2"/>
  <c r="H2073" i="2"/>
  <c r="G2073" i="2"/>
  <c r="F2073" i="2"/>
  <c r="I2072" i="2"/>
  <c r="H2072" i="2"/>
  <c r="G2072" i="2"/>
  <c r="F2072" i="2" s="1"/>
  <c r="J2072" i="2" s="1"/>
  <c r="K2072" i="2" s="1"/>
  <c r="I2071" i="2"/>
  <c r="H2071" i="2"/>
  <c r="G2071" i="2"/>
  <c r="F2071" i="2"/>
  <c r="J2071" i="2" s="1"/>
  <c r="K2071" i="2" s="1"/>
  <c r="I2070" i="2"/>
  <c r="H2070" i="2"/>
  <c r="G2070" i="2"/>
  <c r="F2070" i="2" s="1"/>
  <c r="J2070" i="2" s="1"/>
  <c r="K2070" i="2" s="1"/>
  <c r="G2057" i="2"/>
  <c r="F2057" i="2"/>
  <c r="J2057" i="2" s="1"/>
  <c r="I2057" i="2"/>
  <c r="H2057" i="2"/>
  <c r="J2043" i="2"/>
  <c r="J2042" i="2"/>
  <c r="I2044" i="2"/>
  <c r="H2044" i="2"/>
  <c r="G2044" i="2"/>
  <c r="F2044" i="2" s="1"/>
  <c r="J2044" i="2" s="1"/>
  <c r="K2044" i="2" s="1"/>
  <c r="I2043" i="2"/>
  <c r="H2043" i="2"/>
  <c r="G2043" i="2"/>
  <c r="F2043" i="2" s="1"/>
  <c r="K2043" i="2" s="1"/>
  <c r="I2042" i="2"/>
  <c r="H2042" i="2"/>
  <c r="G2042" i="2"/>
  <c r="F2042" i="2"/>
  <c r="I2041" i="2"/>
  <c r="H2041" i="2"/>
  <c r="G2041" i="2"/>
  <c r="F2041" i="2" s="1"/>
  <c r="J2041" i="2" s="1"/>
  <c r="K2041" i="2" s="1"/>
  <c r="I2040" i="2"/>
  <c r="H2040" i="2"/>
  <c r="G2040" i="2"/>
  <c r="F2040" i="2"/>
  <c r="J2040" i="2" s="1"/>
  <c r="K2040" i="2" s="1"/>
  <c r="I2039" i="2"/>
  <c r="H2039" i="2"/>
  <c r="G2039" i="2"/>
  <c r="F2039" i="2" s="1"/>
  <c r="J2039" i="2" s="1"/>
  <c r="K2039" i="2" s="1"/>
  <c r="I2038" i="2"/>
  <c r="H2038" i="2"/>
  <c r="G2038" i="2"/>
  <c r="F2038" i="2"/>
  <c r="J2038" i="2" s="1"/>
  <c r="K2038" i="2" s="1"/>
  <c r="I2025" i="2"/>
  <c r="H2025" i="2"/>
  <c r="G2025" i="2"/>
  <c r="F2025" i="2" s="1"/>
  <c r="J2025" i="2" s="1"/>
  <c r="K2025" i="2" s="1"/>
  <c r="J2012" i="2"/>
  <c r="I2012" i="2"/>
  <c r="H2012" i="2"/>
  <c r="G2012" i="2"/>
  <c r="F2012" i="2" s="1"/>
  <c r="K2012" i="2" s="1"/>
  <c r="J1999" i="2"/>
  <c r="I1999" i="2"/>
  <c r="H1999" i="2"/>
  <c r="G1999" i="2"/>
  <c r="F1999" i="2" s="1"/>
  <c r="K1999" i="2" s="1"/>
  <c r="I1998" i="2"/>
  <c r="H1998" i="2"/>
  <c r="G1998" i="2"/>
  <c r="F1998" i="2" s="1"/>
  <c r="J1998" i="2" s="1"/>
  <c r="K1998" i="2" s="1"/>
  <c r="I1997" i="2"/>
  <c r="H1997" i="2"/>
  <c r="G1997" i="2"/>
  <c r="F1997" i="2"/>
  <c r="J1997" i="2" s="1"/>
  <c r="K1997" i="2" s="1"/>
  <c r="I1996" i="2"/>
  <c r="H1996" i="2"/>
  <c r="G1996" i="2"/>
  <c r="F1996" i="2" s="1"/>
  <c r="J1996" i="2" s="1"/>
  <c r="K1996" i="2" s="1"/>
  <c r="I1995" i="2"/>
  <c r="H1995" i="2"/>
  <c r="G1995" i="2"/>
  <c r="F1995" i="2"/>
  <c r="J1995" i="2" s="1"/>
  <c r="K1995" i="2" s="1"/>
  <c r="I1994" i="2"/>
  <c r="H1994" i="2"/>
  <c r="G1994" i="2"/>
  <c r="F1994" i="2" s="1"/>
  <c r="J1994" i="2" s="1"/>
  <c r="K1994" i="2" s="1"/>
  <c r="I1993" i="2"/>
  <c r="H1993" i="2"/>
  <c r="G1993" i="2"/>
  <c r="F1993" i="2"/>
  <c r="J1993" i="2" s="1"/>
  <c r="K1993" i="2" s="1"/>
  <c r="I1992" i="2"/>
  <c r="H1992" i="2"/>
  <c r="G1992" i="2"/>
  <c r="F1992" i="2" s="1"/>
  <c r="J1992" i="2" s="1"/>
  <c r="K1992" i="2" s="1"/>
  <c r="I1991" i="2"/>
  <c r="H1991" i="2"/>
  <c r="G1991" i="2"/>
  <c r="F1991" i="2"/>
  <c r="J1991" i="2" s="1"/>
  <c r="K1991" i="2" s="1"/>
  <c r="J1978" i="2"/>
  <c r="I1978" i="2"/>
  <c r="H1978" i="2"/>
  <c r="G1978" i="2"/>
  <c r="F1978" i="2" s="1"/>
  <c r="K1978" i="2" s="1"/>
  <c r="J1965" i="2"/>
  <c r="I1965" i="2"/>
  <c r="H1965" i="2"/>
  <c r="G1965" i="2"/>
  <c r="F1965" i="2" s="1"/>
  <c r="K1965" i="2" s="1"/>
  <c r="I1964" i="2"/>
  <c r="H1964" i="2"/>
  <c r="G1964" i="2"/>
  <c r="F1964" i="2"/>
  <c r="J1964" i="2" s="1"/>
  <c r="K1964" i="2" s="1"/>
  <c r="I1963" i="2"/>
  <c r="H1963" i="2"/>
  <c r="G1963" i="2"/>
  <c r="F1963" i="2"/>
  <c r="J1963" i="2" s="1"/>
  <c r="K1963" i="2" s="1"/>
  <c r="I1962" i="2"/>
  <c r="H1962" i="2"/>
  <c r="G1962" i="2"/>
  <c r="F1962" i="2"/>
  <c r="J1962" i="2" s="1"/>
  <c r="K1962" i="2" s="1"/>
  <c r="I1961" i="2"/>
  <c r="H1961" i="2"/>
  <c r="G1961" i="2"/>
  <c r="F1961" i="2"/>
  <c r="J1961" i="2" s="1"/>
  <c r="K1961" i="2" s="1"/>
  <c r="I1960" i="2"/>
  <c r="H1960" i="2"/>
  <c r="G1960" i="2"/>
  <c r="F1960" i="2"/>
  <c r="J1960" i="2" s="1"/>
  <c r="K1960" i="2" s="1"/>
  <c r="I1959" i="2"/>
  <c r="H1959" i="2"/>
  <c r="G1959" i="2"/>
  <c r="F1959" i="2"/>
  <c r="J1959" i="2" s="1"/>
  <c r="K1959" i="2" s="1"/>
  <c r="I1958" i="2"/>
  <c r="H1958" i="2"/>
  <c r="G1958" i="2"/>
  <c r="F1958" i="2"/>
  <c r="J1958" i="2" s="1"/>
  <c r="K1958" i="2" s="1"/>
  <c r="I1957" i="2"/>
  <c r="H1957" i="2"/>
  <c r="G1957" i="2"/>
  <c r="F1957" i="2"/>
  <c r="J1957" i="2" s="1"/>
  <c r="K1957" i="2" s="1"/>
  <c r="J1944" i="2"/>
  <c r="I1944" i="2"/>
  <c r="H1944" i="2"/>
  <c r="G1944" i="2"/>
  <c r="F1944" i="2" s="1"/>
  <c r="K1944" i="2" s="1"/>
  <c r="J1931" i="2"/>
  <c r="I1931" i="2"/>
  <c r="H1931" i="2"/>
  <c r="G1931" i="2"/>
  <c r="F1931" i="2" s="1"/>
  <c r="K1931" i="2" s="1"/>
  <c r="J1918" i="2"/>
  <c r="G1918" i="2"/>
  <c r="I1918" i="2"/>
  <c r="H1918" i="2"/>
  <c r="F1918" i="2"/>
  <c r="K1918" i="2" s="1"/>
  <c r="J1905" i="2"/>
  <c r="I1905" i="2"/>
  <c r="H1905" i="2"/>
  <c r="G1905" i="2"/>
  <c r="F1905" i="2" s="1"/>
  <c r="K1905" i="2" s="1"/>
  <c r="I1904" i="2"/>
  <c r="H1904" i="2"/>
  <c r="G1904" i="2"/>
  <c r="F1904" i="2" s="1"/>
  <c r="J1904" i="2" s="1"/>
  <c r="K1904" i="2" s="1"/>
  <c r="I1903" i="2"/>
  <c r="H1903" i="2"/>
  <c r="G1903" i="2"/>
  <c r="F1903" i="2"/>
  <c r="J1903" i="2" s="1"/>
  <c r="K1903" i="2" s="1"/>
  <c r="I1902" i="2"/>
  <c r="H1902" i="2"/>
  <c r="G1902" i="2"/>
  <c r="F1902" i="2" s="1"/>
  <c r="J1902" i="2" s="1"/>
  <c r="K1902" i="2" s="1"/>
  <c r="I1901" i="2"/>
  <c r="H1901" i="2"/>
  <c r="G1901" i="2"/>
  <c r="F1901" i="2"/>
  <c r="J1901" i="2" s="1"/>
  <c r="K1901" i="2" s="1"/>
  <c r="I1900" i="2"/>
  <c r="H1900" i="2"/>
  <c r="G1900" i="2"/>
  <c r="F1900" i="2" s="1"/>
  <c r="J1900" i="2" s="1"/>
  <c r="K1900" i="2" s="1"/>
  <c r="I1899" i="2"/>
  <c r="H1899" i="2"/>
  <c r="G1899" i="2"/>
  <c r="F1899" i="2"/>
  <c r="J1899" i="2" s="1"/>
  <c r="K1899" i="2" s="1"/>
  <c r="I1898" i="2"/>
  <c r="H1898" i="2"/>
  <c r="G1898" i="2"/>
  <c r="F1898" i="2" s="1"/>
  <c r="J1898" i="2" s="1"/>
  <c r="K1898" i="2" s="1"/>
  <c r="I1897" i="2"/>
  <c r="H1897" i="2"/>
  <c r="G1897" i="2"/>
  <c r="F1897" i="2"/>
  <c r="J1897" i="2" s="1"/>
  <c r="K1897" i="2" s="1"/>
  <c r="I1896" i="2"/>
  <c r="H1896" i="2"/>
  <c r="G1896" i="2"/>
  <c r="F1896" i="2"/>
  <c r="J1896" i="2" s="1"/>
  <c r="K1896" i="2" s="1"/>
  <c r="I1895" i="2"/>
  <c r="H1895" i="2"/>
  <c r="G1895" i="2"/>
  <c r="F1895" i="2"/>
  <c r="J1895" i="2" s="1"/>
  <c r="K1895" i="2" s="1"/>
  <c r="I1894" i="2"/>
  <c r="H1894" i="2"/>
  <c r="G1894" i="2"/>
  <c r="F1894" i="2"/>
  <c r="J1894" i="2" s="1"/>
  <c r="K1894" i="2" s="1"/>
  <c r="J1881" i="2"/>
  <c r="I1881" i="2"/>
  <c r="H1881" i="2"/>
  <c r="G1881" i="2"/>
  <c r="F1881" i="2" s="1"/>
  <c r="K1881" i="2" s="1"/>
  <c r="I1880" i="2"/>
  <c r="H1880" i="2"/>
  <c r="G1880" i="2"/>
  <c r="F1880" i="2" s="1"/>
  <c r="J1880" i="2" s="1"/>
  <c r="K1880" i="2" s="1"/>
  <c r="I1879" i="2"/>
  <c r="H1879" i="2"/>
  <c r="G1879" i="2"/>
  <c r="F1879" i="2"/>
  <c r="J1879" i="2" s="1"/>
  <c r="K1879" i="2" s="1"/>
  <c r="I1878" i="2"/>
  <c r="H1878" i="2"/>
  <c r="G1878" i="2"/>
  <c r="F1878" i="2" s="1"/>
  <c r="J1878" i="2" s="1"/>
  <c r="K1878" i="2" s="1"/>
  <c r="I1877" i="2"/>
  <c r="H1877" i="2"/>
  <c r="G1877" i="2"/>
  <c r="F1877" i="2"/>
  <c r="J1877" i="2" s="1"/>
  <c r="K1877" i="2" s="1"/>
  <c r="I1876" i="2"/>
  <c r="H1876" i="2"/>
  <c r="G1876" i="2"/>
  <c r="F1876" i="2" s="1"/>
  <c r="J1876" i="2" s="1"/>
  <c r="K1876" i="2" s="1"/>
  <c r="I1875" i="2"/>
  <c r="H1875" i="2"/>
  <c r="G1875" i="2"/>
  <c r="F1875" i="2"/>
  <c r="J1875" i="2" s="1"/>
  <c r="K1875" i="2" s="1"/>
  <c r="I1874" i="2"/>
  <c r="H1874" i="2"/>
  <c r="G1874" i="2"/>
  <c r="F1874" i="2" s="1"/>
  <c r="J1874" i="2" s="1"/>
  <c r="K1874" i="2" s="1"/>
  <c r="I1873" i="2"/>
  <c r="H1873" i="2"/>
  <c r="G1873" i="2"/>
  <c r="F1873" i="2"/>
  <c r="J1873" i="2" s="1"/>
  <c r="K1873" i="2" s="1"/>
  <c r="I1872" i="2"/>
  <c r="H1872" i="2"/>
  <c r="G1872" i="2"/>
  <c r="F1872" i="2" s="1"/>
  <c r="J1872" i="2" s="1"/>
  <c r="K1872" i="2" s="1"/>
  <c r="I1871" i="2"/>
  <c r="H1871" i="2"/>
  <c r="G1871" i="2"/>
  <c r="F1871" i="2"/>
  <c r="J1871" i="2" s="1"/>
  <c r="K1871" i="2" s="1"/>
  <c r="I1870" i="2"/>
  <c r="H1870" i="2"/>
  <c r="G1870" i="2"/>
  <c r="F1870" i="2" s="1"/>
  <c r="J1870" i="2" s="1"/>
  <c r="K1870" i="2" s="1"/>
  <c r="J1855" i="2"/>
  <c r="J1854" i="2"/>
  <c r="J1856" i="2"/>
  <c r="J1857" i="2"/>
  <c r="I1857" i="2"/>
  <c r="H1857" i="2"/>
  <c r="G1857" i="2"/>
  <c r="F1857" i="2" s="1"/>
  <c r="K1857" i="2" s="1"/>
  <c r="I1856" i="2"/>
  <c r="H1856" i="2"/>
  <c r="G1856" i="2"/>
  <c r="F1856" i="2"/>
  <c r="I1855" i="2"/>
  <c r="H1855" i="2"/>
  <c r="G1855" i="2"/>
  <c r="F1855" i="2" s="1"/>
  <c r="I1854" i="2"/>
  <c r="H1854" i="2"/>
  <c r="G1854" i="2"/>
  <c r="F1854" i="2"/>
  <c r="J1840" i="2"/>
  <c r="I1841" i="2"/>
  <c r="H1841" i="2"/>
  <c r="G1841" i="2"/>
  <c r="F1841" i="2"/>
  <c r="J1841" i="2" s="1"/>
  <c r="K1841" i="2" s="1"/>
  <c r="I1840" i="2"/>
  <c r="H1840" i="2"/>
  <c r="G1840" i="2"/>
  <c r="F1840" i="2" s="1"/>
  <c r="K1840" i="2" s="1"/>
  <c r="I1839" i="2"/>
  <c r="H1839" i="2"/>
  <c r="G1839" i="2"/>
  <c r="F1839" i="2" s="1"/>
  <c r="J1839" i="2" s="1"/>
  <c r="K1839" i="2" s="1"/>
  <c r="J1838" i="2"/>
  <c r="I1838" i="2"/>
  <c r="H1838" i="2"/>
  <c r="G1838" i="2"/>
  <c r="F1838" i="2" s="1"/>
  <c r="K1838" i="2" s="1"/>
  <c r="J1824" i="2"/>
  <c r="I1825" i="2"/>
  <c r="H1825" i="2"/>
  <c r="G1825" i="2"/>
  <c r="F1825" i="2" s="1"/>
  <c r="J1825" i="2" s="1"/>
  <c r="K1825" i="2" s="1"/>
  <c r="I1824" i="2"/>
  <c r="H1824" i="2"/>
  <c r="G1824" i="2"/>
  <c r="F1824" i="2" s="1"/>
  <c r="I1823" i="2"/>
  <c r="H1823" i="2"/>
  <c r="G1823" i="2"/>
  <c r="F1823" i="2" s="1"/>
  <c r="J1823" i="2" s="1"/>
  <c r="K1823" i="2" s="1"/>
  <c r="I1822" i="2"/>
  <c r="H1822" i="2"/>
  <c r="G1822" i="2"/>
  <c r="F1822" i="2" s="1"/>
  <c r="J1822" i="2" s="1"/>
  <c r="K1822" i="2" s="1"/>
  <c r="I1821" i="2"/>
  <c r="H1821" i="2"/>
  <c r="G1821" i="2"/>
  <c r="F1821" i="2"/>
  <c r="J1821" i="2" s="1"/>
  <c r="K1821" i="2" s="1"/>
  <c r="J1806" i="2"/>
  <c r="I1808" i="2"/>
  <c r="H1808" i="2"/>
  <c r="G1808" i="2"/>
  <c r="F1808" i="2" s="1"/>
  <c r="J1808" i="2" s="1"/>
  <c r="K1808" i="2" s="1"/>
  <c r="I1807" i="2"/>
  <c r="H1807" i="2"/>
  <c r="G1807" i="2"/>
  <c r="F1807" i="2" s="1"/>
  <c r="J1807" i="2" s="1"/>
  <c r="K1807" i="2" s="1"/>
  <c r="I1806" i="2"/>
  <c r="H1806" i="2"/>
  <c r="G1806" i="2"/>
  <c r="F1806" i="2" s="1"/>
  <c r="I1805" i="2"/>
  <c r="H1805" i="2"/>
  <c r="G1805" i="2"/>
  <c r="F1805" i="2"/>
  <c r="J1805" i="2" s="1"/>
  <c r="K1805" i="2" s="1"/>
  <c r="J1804" i="2"/>
  <c r="I1804" i="2"/>
  <c r="H1804" i="2"/>
  <c r="G1804" i="2"/>
  <c r="F1804" i="2" s="1"/>
  <c r="K1804" i="2" s="1"/>
  <c r="I1789" i="2"/>
  <c r="H1789" i="2"/>
  <c r="G1789" i="2"/>
  <c r="F1789" i="2" s="1"/>
  <c r="J1789" i="2" s="1"/>
  <c r="K1789" i="2" s="1"/>
  <c r="I1788" i="2"/>
  <c r="H1788" i="2"/>
  <c r="G1788" i="2"/>
  <c r="F1788" i="2" s="1"/>
  <c r="J1788" i="2" s="1"/>
  <c r="K1788" i="2" s="1"/>
  <c r="I1791" i="2"/>
  <c r="H1791" i="2"/>
  <c r="G1791" i="2"/>
  <c r="F1791" i="2" s="1"/>
  <c r="J1791" i="2" s="1"/>
  <c r="K1791" i="2" s="1"/>
  <c r="I1790" i="2"/>
  <c r="H1790" i="2"/>
  <c r="G1790" i="2"/>
  <c r="F1790" i="2" s="1"/>
  <c r="J1790" i="2" s="1"/>
  <c r="K1790" i="2" s="1"/>
  <c r="I1787" i="2"/>
  <c r="H1787" i="2"/>
  <c r="G1787" i="2"/>
  <c r="F1787" i="2" s="1"/>
  <c r="J1787" i="2" s="1"/>
  <c r="K1787" i="2" s="1"/>
  <c r="I1786" i="2"/>
  <c r="H1786" i="2"/>
  <c r="G1786" i="2"/>
  <c r="F1786" i="2" s="1"/>
  <c r="J1786" i="2" s="1"/>
  <c r="K1786" i="2" s="1"/>
  <c r="I1785" i="2"/>
  <c r="H1785" i="2"/>
  <c r="G1785" i="2"/>
  <c r="F1785" i="2" s="1"/>
  <c r="J1785" i="2" s="1"/>
  <c r="K1785" i="2" s="1"/>
  <c r="J1771" i="2"/>
  <c r="I1771" i="2"/>
  <c r="H1771" i="2"/>
  <c r="G1771" i="2"/>
  <c r="F1771" i="2" s="1"/>
  <c r="K1771" i="2" s="1"/>
  <c r="I1772" i="2"/>
  <c r="H1772" i="2"/>
  <c r="G1772" i="2"/>
  <c r="F1772" i="2" s="1"/>
  <c r="J1772" i="2" s="1"/>
  <c r="K1772" i="2" s="1"/>
  <c r="I1770" i="2"/>
  <c r="H1770" i="2"/>
  <c r="G1770" i="2"/>
  <c r="F1770" i="2" s="1"/>
  <c r="J1770" i="2" s="1"/>
  <c r="K1770" i="2" s="1"/>
  <c r="I1769" i="2"/>
  <c r="H1769" i="2"/>
  <c r="G1769" i="2"/>
  <c r="F1769" i="2" s="1"/>
  <c r="J1769" i="2" s="1"/>
  <c r="K1769" i="2" s="1"/>
  <c r="I1768" i="2"/>
  <c r="H1768" i="2"/>
  <c r="G1768" i="2"/>
  <c r="F1768" i="2" s="1"/>
  <c r="J1768" i="2" s="1"/>
  <c r="K1768" i="2" s="1"/>
  <c r="I1755" i="2"/>
  <c r="H1755" i="2"/>
  <c r="G1755" i="2"/>
  <c r="F1755" i="2" s="1"/>
  <c r="J1755" i="2" s="1"/>
  <c r="K1755" i="2" s="1"/>
  <c r="I1754" i="2"/>
  <c r="H1754" i="2"/>
  <c r="G1754" i="2"/>
  <c r="F1754" i="2"/>
  <c r="J1754" i="2" s="1"/>
  <c r="K1754" i="2" s="1"/>
  <c r="J1740" i="2"/>
  <c r="J1741" i="2"/>
  <c r="I1741" i="2"/>
  <c r="H1741" i="2"/>
  <c r="G1741" i="2"/>
  <c r="F1741" i="2" s="1"/>
  <c r="K1741" i="2" s="1"/>
  <c r="I1740" i="2"/>
  <c r="H1740" i="2"/>
  <c r="G1740" i="2"/>
  <c r="F1740" i="2" s="1"/>
  <c r="K1740" i="2" s="1"/>
  <c r="I1739" i="2"/>
  <c r="H1739" i="2"/>
  <c r="G1739" i="2"/>
  <c r="F1739" i="2" s="1"/>
  <c r="J1739" i="2" s="1"/>
  <c r="K1739" i="2" s="1"/>
  <c r="I1738" i="2"/>
  <c r="H1738" i="2"/>
  <c r="G1738" i="2"/>
  <c r="F1738" i="2" s="1"/>
  <c r="J1738" i="2" s="1"/>
  <c r="K1738" i="2" s="1"/>
  <c r="I1737" i="2"/>
  <c r="H1737" i="2"/>
  <c r="G1737" i="2"/>
  <c r="F1737" i="2" s="1"/>
  <c r="J1737" i="2" s="1"/>
  <c r="K1737" i="2" s="1"/>
  <c r="I1736" i="2"/>
  <c r="H1736" i="2"/>
  <c r="G1736" i="2"/>
  <c r="F1736" i="2" s="1"/>
  <c r="J1736" i="2" s="1"/>
  <c r="K1736" i="2" s="1"/>
  <c r="I1735" i="2"/>
  <c r="H1735" i="2"/>
  <c r="G1735" i="2"/>
  <c r="F1735" i="2" s="1"/>
  <c r="J1735" i="2" s="1"/>
  <c r="K1735" i="2" s="1"/>
  <c r="G1717" i="2"/>
  <c r="F1717" i="2" s="1"/>
  <c r="J1717" i="2" s="1"/>
  <c r="K1717" i="2" s="1"/>
  <c r="I1722" i="2"/>
  <c r="H1722" i="2"/>
  <c r="G1722" i="2"/>
  <c r="F1722" i="2" s="1"/>
  <c r="J1722" i="2" s="1"/>
  <c r="K1722" i="2" s="1"/>
  <c r="I1721" i="2"/>
  <c r="H1721" i="2"/>
  <c r="G1721" i="2"/>
  <c r="F1721" i="2" s="1"/>
  <c r="J1721" i="2" s="1"/>
  <c r="K1721" i="2" s="1"/>
  <c r="I1720" i="2"/>
  <c r="H1720" i="2"/>
  <c r="G1720" i="2"/>
  <c r="F1720" i="2" s="1"/>
  <c r="J1720" i="2" s="1"/>
  <c r="K1720" i="2" s="1"/>
  <c r="I1719" i="2"/>
  <c r="H1719" i="2"/>
  <c r="G1719" i="2"/>
  <c r="F1719" i="2" s="1"/>
  <c r="J1719" i="2" s="1"/>
  <c r="K1719" i="2" s="1"/>
  <c r="I1718" i="2"/>
  <c r="H1718" i="2"/>
  <c r="G1718" i="2"/>
  <c r="F1718" i="2" s="1"/>
  <c r="J1718" i="2" s="1"/>
  <c r="K1718" i="2" s="1"/>
  <c r="I1717" i="2"/>
  <c r="H1717" i="2"/>
  <c r="I1704" i="2"/>
  <c r="H1704" i="2"/>
  <c r="G1704" i="2"/>
  <c r="F1704" i="2" s="1"/>
  <c r="J1704" i="2" s="1"/>
  <c r="K1704" i="2" s="1"/>
  <c r="J1689" i="2"/>
  <c r="I1691" i="2"/>
  <c r="H1691" i="2"/>
  <c r="G1691" i="2"/>
  <c r="F1691" i="2" s="1"/>
  <c r="J1691" i="2" s="1"/>
  <c r="K1691" i="2" s="1"/>
  <c r="I1690" i="2"/>
  <c r="H1690" i="2"/>
  <c r="G1690" i="2"/>
  <c r="F1690" i="2" s="1"/>
  <c r="J1690" i="2" s="1"/>
  <c r="K1690" i="2" s="1"/>
  <c r="I1689" i="2"/>
  <c r="H1689" i="2"/>
  <c r="G1689" i="2"/>
  <c r="F1689" i="2" s="1"/>
  <c r="I1688" i="2"/>
  <c r="H1688" i="2"/>
  <c r="G1688" i="2"/>
  <c r="F1688" i="2" s="1"/>
  <c r="J1688" i="2" s="1"/>
  <c r="K1688" i="2" s="1"/>
  <c r="I1687" i="2"/>
  <c r="H1687" i="2"/>
  <c r="G1687" i="2"/>
  <c r="F1687" i="2" s="1"/>
  <c r="J1687" i="2" s="1"/>
  <c r="K1687" i="2" s="1"/>
  <c r="I1686" i="2"/>
  <c r="H1686" i="2"/>
  <c r="G1686" i="2"/>
  <c r="F1686" i="2" s="1"/>
  <c r="J1686" i="2" s="1"/>
  <c r="K1686" i="2" s="1"/>
  <c r="I1685" i="2"/>
  <c r="H1685" i="2"/>
  <c r="G1685" i="2"/>
  <c r="F1685" i="2" s="1"/>
  <c r="J1685" i="2" s="1"/>
  <c r="K1685" i="2" s="1"/>
  <c r="I1684" i="2"/>
  <c r="H1684" i="2"/>
  <c r="G1684" i="2"/>
  <c r="F1684" i="2" s="1"/>
  <c r="J1684" i="2" s="1"/>
  <c r="K1684" i="2" s="1"/>
  <c r="I1683" i="2"/>
  <c r="H1683" i="2"/>
  <c r="G1683" i="2"/>
  <c r="F1683" i="2" s="1"/>
  <c r="J1683" i="2" s="1"/>
  <c r="K1683" i="2" s="1"/>
  <c r="I1670" i="2"/>
  <c r="H1670" i="2"/>
  <c r="G1670" i="2"/>
  <c r="F1670" i="2" s="1"/>
  <c r="J1670" i="2" s="1"/>
  <c r="K1670" i="2" s="1"/>
  <c r="J1657" i="2"/>
  <c r="I1657" i="2"/>
  <c r="H1657" i="2"/>
  <c r="G1657" i="2"/>
  <c r="F1657" i="2" s="1"/>
  <c r="K1657" i="2" s="1"/>
  <c r="I1644" i="2"/>
  <c r="H1644" i="2"/>
  <c r="G1644" i="2"/>
  <c r="F1644" i="2" s="1"/>
  <c r="J1644" i="2" s="1"/>
  <c r="K1644" i="2" s="1"/>
  <c r="J1631" i="2"/>
  <c r="I1631" i="2"/>
  <c r="H1631" i="2"/>
  <c r="G1631" i="2"/>
  <c r="F1631" i="2" s="1"/>
  <c r="K1631" i="2" s="1"/>
  <c r="I1630" i="2"/>
  <c r="H1630" i="2"/>
  <c r="G1630" i="2"/>
  <c r="F1630" i="2" s="1"/>
  <c r="J1630" i="2" s="1"/>
  <c r="K1630" i="2" s="1"/>
  <c r="I1629" i="2"/>
  <c r="H1629" i="2"/>
  <c r="G1629" i="2"/>
  <c r="F1629" i="2" s="1"/>
  <c r="J1629" i="2" s="1"/>
  <c r="K1629" i="2" s="1"/>
  <c r="I1628" i="2"/>
  <c r="H1628" i="2"/>
  <c r="G1628" i="2"/>
  <c r="F1628" i="2" s="1"/>
  <c r="J1628" i="2" s="1"/>
  <c r="K1628" i="2" s="1"/>
  <c r="I1627" i="2"/>
  <c r="H1627" i="2"/>
  <c r="G1627" i="2"/>
  <c r="F1627" i="2" s="1"/>
  <c r="J1627" i="2" s="1"/>
  <c r="K1627" i="2" s="1"/>
  <c r="I1626" i="2"/>
  <c r="H1626" i="2"/>
  <c r="G1626" i="2"/>
  <c r="F1626" i="2" s="1"/>
  <c r="J1626" i="2" s="1"/>
  <c r="K1626" i="2" s="1"/>
  <c r="J1611" i="2"/>
  <c r="I1611" i="2"/>
  <c r="H1611" i="2"/>
  <c r="G1611" i="2"/>
  <c r="F1611" i="2"/>
  <c r="K1611" i="2" s="1"/>
  <c r="I1610" i="2"/>
  <c r="H1610" i="2"/>
  <c r="G1610" i="2"/>
  <c r="F1610" i="2" s="1"/>
  <c r="J1610" i="2" s="1"/>
  <c r="K1610" i="2" s="1"/>
  <c r="I1609" i="2"/>
  <c r="H1609" i="2"/>
  <c r="G1609" i="2"/>
  <c r="F1609" i="2" s="1"/>
  <c r="J1609" i="2" s="1"/>
  <c r="K1609" i="2" s="1"/>
  <c r="I1613" i="2"/>
  <c r="H1613" i="2"/>
  <c r="G1613" i="2"/>
  <c r="F1613" i="2" s="1"/>
  <c r="J1613" i="2" s="1"/>
  <c r="K1613" i="2" s="1"/>
  <c r="I1612" i="2"/>
  <c r="H1612" i="2"/>
  <c r="G1612" i="2"/>
  <c r="F1612" i="2" s="1"/>
  <c r="J1612" i="2" s="1"/>
  <c r="K1612" i="2" s="1"/>
  <c r="I1608" i="2"/>
  <c r="H1608" i="2"/>
  <c r="G1608" i="2"/>
  <c r="F1608" i="2" s="1"/>
  <c r="J1608" i="2" s="1"/>
  <c r="K1608" i="2" s="1"/>
  <c r="I1607" i="2"/>
  <c r="H1607" i="2"/>
  <c r="G1607" i="2"/>
  <c r="F1607" i="2" s="1"/>
  <c r="J1607" i="2" s="1"/>
  <c r="K1607" i="2" s="1"/>
  <c r="I1606" i="2"/>
  <c r="H1606" i="2"/>
  <c r="G1606" i="2"/>
  <c r="F1606" i="2" s="1"/>
  <c r="J1606" i="2" s="1"/>
  <c r="K1606" i="2" s="1"/>
  <c r="I1593" i="2"/>
  <c r="H1593" i="2"/>
  <c r="G1593" i="2"/>
  <c r="F1593" i="2" s="1"/>
  <c r="J1593" i="2" s="1"/>
  <c r="K1593" i="2" s="1"/>
  <c r="I1592" i="2"/>
  <c r="H1592" i="2"/>
  <c r="G1592" i="2"/>
  <c r="F1592" i="2" s="1"/>
  <c r="J1592" i="2" s="1"/>
  <c r="K1592" i="2" s="1"/>
  <c r="J1578" i="2"/>
  <c r="I1578" i="2"/>
  <c r="H1578" i="2"/>
  <c r="G1578" i="2"/>
  <c r="F1578" i="2"/>
  <c r="K1578" i="2" s="1"/>
  <c r="I1577" i="2"/>
  <c r="H1577" i="2"/>
  <c r="G1577" i="2"/>
  <c r="F1577" i="2" s="1"/>
  <c r="J1577" i="2" s="1"/>
  <c r="K1577" i="2" s="1"/>
  <c r="I1576" i="2"/>
  <c r="H1576" i="2"/>
  <c r="G1576" i="2"/>
  <c r="F1576" i="2" s="1"/>
  <c r="J1576" i="2" s="1"/>
  <c r="K1576" i="2" s="1"/>
  <c r="I1579" i="2"/>
  <c r="H1579" i="2"/>
  <c r="G1579" i="2"/>
  <c r="F1579" i="2"/>
  <c r="J1579" i="2" s="1"/>
  <c r="K1579" i="2" s="1"/>
  <c r="I1575" i="2"/>
  <c r="H1575" i="2"/>
  <c r="G1575" i="2"/>
  <c r="F1575" i="2" s="1"/>
  <c r="J1575" i="2" s="1"/>
  <c r="K1575" i="2" s="1"/>
  <c r="I1574" i="2"/>
  <c r="H1574" i="2"/>
  <c r="G1574" i="2"/>
  <c r="F1574" i="2" s="1"/>
  <c r="J1574" i="2" s="1"/>
  <c r="K1574" i="2" s="1"/>
  <c r="J1560" i="2"/>
  <c r="I1558" i="2"/>
  <c r="H1558" i="2"/>
  <c r="G1558" i="2"/>
  <c r="F1558" i="2" s="1"/>
  <c r="J1558" i="2" s="1"/>
  <c r="K1558" i="2" s="1"/>
  <c r="I1559" i="2"/>
  <c r="H1559" i="2"/>
  <c r="G1559" i="2"/>
  <c r="F1559" i="2" s="1"/>
  <c r="J1559" i="2" s="1"/>
  <c r="K1559" i="2" s="1"/>
  <c r="I1560" i="2"/>
  <c r="H1560" i="2"/>
  <c r="G1560" i="2"/>
  <c r="F1560" i="2" s="1"/>
  <c r="I1561" i="2"/>
  <c r="H1561" i="2"/>
  <c r="G1561" i="2"/>
  <c r="F1561" i="2" s="1"/>
  <c r="J1561" i="2" s="1"/>
  <c r="K1561" i="2" s="1"/>
  <c r="I1557" i="2"/>
  <c r="H1557" i="2"/>
  <c r="G1557" i="2"/>
  <c r="F1557" i="2" s="1"/>
  <c r="J1557" i="2" s="1"/>
  <c r="K1557" i="2" s="1"/>
  <c r="I1556" i="2"/>
  <c r="H1556" i="2"/>
  <c r="G1556" i="2"/>
  <c r="F1556" i="2" s="1"/>
  <c r="J1556" i="2" s="1"/>
  <c r="K1556" i="2" s="1"/>
  <c r="J1540" i="2"/>
  <c r="J1541" i="2"/>
  <c r="J1542" i="2"/>
  <c r="I1542" i="2"/>
  <c r="H1542" i="2"/>
  <c r="G1542" i="2"/>
  <c r="F1542" i="2" s="1"/>
  <c r="K1542" i="2" s="1"/>
  <c r="I1541" i="2"/>
  <c r="H1541" i="2"/>
  <c r="G1541" i="2"/>
  <c r="F1541" i="2" s="1"/>
  <c r="K1541" i="2" s="1"/>
  <c r="I1540" i="2"/>
  <c r="H1540" i="2"/>
  <c r="G1540" i="2"/>
  <c r="F1540" i="2"/>
  <c r="K1540" i="2" s="1"/>
  <c r="I1543" i="2"/>
  <c r="H1543" i="2"/>
  <c r="G1543" i="2"/>
  <c r="F1543" i="2" s="1"/>
  <c r="J1543" i="2" s="1"/>
  <c r="K1543" i="2" s="1"/>
  <c r="I1539" i="2"/>
  <c r="H1539" i="2"/>
  <c r="G1539" i="2"/>
  <c r="F1539" i="2"/>
  <c r="J1539" i="2" s="1"/>
  <c r="K1539" i="2" s="1"/>
  <c r="I1538" i="2"/>
  <c r="H1538" i="2"/>
  <c r="G1538" i="2"/>
  <c r="F1538" i="2" s="1"/>
  <c r="J1538" i="2" s="1"/>
  <c r="K1538" i="2" s="1"/>
  <c r="J1524" i="2"/>
  <c r="I1524" i="2"/>
  <c r="H1524" i="2"/>
  <c r="G1524" i="2"/>
  <c r="F1524" i="2" s="1"/>
  <c r="K1524" i="2" s="1"/>
  <c r="I1523" i="2"/>
  <c r="H1523" i="2"/>
  <c r="G1523" i="2"/>
  <c r="F1523" i="2" s="1"/>
  <c r="J1523" i="2" s="1"/>
  <c r="K1523" i="2" s="1"/>
  <c r="I1522" i="2"/>
  <c r="H1522" i="2"/>
  <c r="G1522" i="2"/>
  <c r="F1522" i="2" s="1"/>
  <c r="J1522" i="2" s="1"/>
  <c r="K1522" i="2" s="1"/>
  <c r="I1525" i="2"/>
  <c r="H1525" i="2"/>
  <c r="G1525" i="2"/>
  <c r="F1525" i="2" s="1"/>
  <c r="J1525" i="2" s="1"/>
  <c r="K1525" i="2" s="1"/>
  <c r="I1521" i="2"/>
  <c r="H1521" i="2"/>
  <c r="G1521" i="2"/>
  <c r="F1521" i="2" s="1"/>
  <c r="J1521" i="2" s="1"/>
  <c r="K1521" i="2" s="1"/>
  <c r="I1520" i="2"/>
  <c r="H1520" i="2"/>
  <c r="G1520" i="2"/>
  <c r="F1520" i="2" s="1"/>
  <c r="J1520" i="2" s="1"/>
  <c r="K1520" i="2" s="1"/>
  <c r="J1506" i="2"/>
  <c r="I1506" i="2"/>
  <c r="H1506" i="2"/>
  <c r="G1506" i="2"/>
  <c r="F1506" i="2"/>
  <c r="K1506" i="2" s="1"/>
  <c r="I1505" i="2"/>
  <c r="H1505" i="2"/>
  <c r="G1505" i="2"/>
  <c r="F1505" i="2" s="1"/>
  <c r="J1505" i="2" s="1"/>
  <c r="K1505" i="2" s="1"/>
  <c r="I1504" i="2"/>
  <c r="H1504" i="2"/>
  <c r="G1504" i="2"/>
  <c r="F1504" i="2" s="1"/>
  <c r="J1504" i="2" s="1"/>
  <c r="K1504" i="2" s="1"/>
  <c r="I1507" i="2"/>
  <c r="H1507" i="2"/>
  <c r="G1507" i="2"/>
  <c r="F1507" i="2" s="1"/>
  <c r="J1507" i="2" s="1"/>
  <c r="K1507" i="2" s="1"/>
  <c r="I1503" i="2"/>
  <c r="H1503" i="2"/>
  <c r="G1503" i="2"/>
  <c r="F1503" i="2" s="1"/>
  <c r="J1503" i="2" s="1"/>
  <c r="K1503" i="2" s="1"/>
  <c r="I1502" i="2"/>
  <c r="H1502" i="2"/>
  <c r="G1502" i="2"/>
  <c r="F1502" i="2" s="1"/>
  <c r="J1502" i="2" s="1"/>
  <c r="K1502" i="2" s="1"/>
  <c r="I1501" i="2"/>
  <c r="H1501" i="2"/>
  <c r="G1501" i="2"/>
  <c r="F1501" i="2" s="1"/>
  <c r="J1501" i="2" s="1"/>
  <c r="K1501" i="2" s="1"/>
  <c r="J1487" i="2"/>
  <c r="J1486" i="2"/>
  <c r="J1485" i="2"/>
  <c r="I1487" i="2"/>
  <c r="H1487" i="2"/>
  <c r="G1487" i="2"/>
  <c r="F1487" i="2" s="1"/>
  <c r="I1486" i="2"/>
  <c r="H1486" i="2"/>
  <c r="G1486" i="2"/>
  <c r="F1486" i="2" s="1"/>
  <c r="K1486" i="2" s="1"/>
  <c r="I1485" i="2"/>
  <c r="H1485" i="2"/>
  <c r="G1485" i="2"/>
  <c r="F1485" i="2" s="1"/>
  <c r="I1488" i="2"/>
  <c r="H1488" i="2"/>
  <c r="G1488" i="2"/>
  <c r="F1488" i="2" s="1"/>
  <c r="J1488" i="2" s="1"/>
  <c r="K1488" i="2" s="1"/>
  <c r="I1484" i="2"/>
  <c r="H1484" i="2"/>
  <c r="G1484" i="2"/>
  <c r="F1484" i="2" s="1"/>
  <c r="J1484" i="2" s="1"/>
  <c r="K1484" i="2" s="1"/>
  <c r="I1483" i="2"/>
  <c r="H1483" i="2"/>
  <c r="G1483" i="2"/>
  <c r="F1483" i="2" s="1"/>
  <c r="J1483" i="2" s="1"/>
  <c r="K1483" i="2" s="1"/>
  <c r="I1482" i="2"/>
  <c r="H1482" i="2"/>
  <c r="G1482" i="2"/>
  <c r="F1482" i="2" s="1"/>
  <c r="J1482" i="2" s="1"/>
  <c r="K1482" i="2" s="1"/>
  <c r="J1468" i="2"/>
  <c r="I1468" i="2"/>
  <c r="H1468" i="2"/>
  <c r="G1468" i="2"/>
  <c r="F1468" i="2" s="1"/>
  <c r="K1468" i="2" s="1"/>
  <c r="J1467" i="2"/>
  <c r="K1467" i="2" s="1"/>
  <c r="I1467" i="2"/>
  <c r="H1467" i="2"/>
  <c r="G1467" i="2"/>
  <c r="F1467" i="2"/>
  <c r="I1466" i="2"/>
  <c r="H1466" i="2"/>
  <c r="G1466" i="2"/>
  <c r="F1466" i="2" s="1"/>
  <c r="J1466" i="2" s="1"/>
  <c r="K1466" i="2" s="1"/>
  <c r="I1469" i="2"/>
  <c r="H1469" i="2"/>
  <c r="G1469" i="2"/>
  <c r="F1469" i="2" s="1"/>
  <c r="J1469" i="2" s="1"/>
  <c r="K1469" i="2" s="1"/>
  <c r="I1465" i="2"/>
  <c r="H1465" i="2"/>
  <c r="G1465" i="2"/>
  <c r="F1465" i="2" s="1"/>
  <c r="J1465" i="2" s="1"/>
  <c r="K1465" i="2" s="1"/>
  <c r="I1464" i="2"/>
  <c r="H1464" i="2"/>
  <c r="G1464" i="2"/>
  <c r="F1464" i="2"/>
  <c r="J1464" i="2" s="1"/>
  <c r="K1464" i="2" s="1"/>
  <c r="I1463" i="2"/>
  <c r="H1463" i="2"/>
  <c r="G1463" i="2"/>
  <c r="F1463" i="2" s="1"/>
  <c r="J1463" i="2" s="1"/>
  <c r="K1463" i="2" s="1"/>
  <c r="I1450" i="2"/>
  <c r="H1450" i="2"/>
  <c r="G1450" i="2"/>
  <c r="F1450" i="2"/>
  <c r="J1450" i="2" s="1"/>
  <c r="K1450" i="2" s="1"/>
  <c r="I1449" i="2"/>
  <c r="H1449" i="2"/>
  <c r="G1449" i="2"/>
  <c r="F1449" i="2"/>
  <c r="J1449" i="2" s="1"/>
  <c r="K1449" i="2" s="1"/>
  <c r="I1448" i="2"/>
  <c r="H1448" i="2"/>
  <c r="G1448" i="2"/>
  <c r="F1448" i="2"/>
  <c r="J1448" i="2" s="1"/>
  <c r="K1448" i="2" s="1"/>
  <c r="I1447" i="2"/>
  <c r="H1447" i="2"/>
  <c r="G1447" i="2"/>
  <c r="F1447" i="2" s="1"/>
  <c r="J1447" i="2" s="1"/>
  <c r="K1447" i="2" s="1"/>
  <c r="I1446" i="2"/>
  <c r="H1446" i="2"/>
  <c r="G1446" i="2"/>
  <c r="F1446" i="2"/>
  <c r="J1446" i="2" s="1"/>
  <c r="K1446" i="2" s="1"/>
  <c r="I1445" i="2"/>
  <c r="H1445" i="2"/>
  <c r="G1445" i="2"/>
  <c r="F1445" i="2" s="1"/>
  <c r="J1445" i="2" s="1"/>
  <c r="K1445" i="2" s="1"/>
  <c r="I1432" i="2"/>
  <c r="H1432" i="2"/>
  <c r="G1432" i="2"/>
  <c r="F1432" i="2" s="1"/>
  <c r="J1432" i="2" s="1"/>
  <c r="K1432" i="2" s="1"/>
  <c r="I1431" i="2"/>
  <c r="H1431" i="2"/>
  <c r="G1431" i="2"/>
  <c r="F1431" i="2"/>
  <c r="J1431" i="2" s="1"/>
  <c r="K1431" i="2" s="1"/>
  <c r="I1430" i="2"/>
  <c r="H1430" i="2"/>
  <c r="G1430" i="2"/>
  <c r="F1430" i="2" s="1"/>
  <c r="J1430" i="2" s="1"/>
  <c r="K1430" i="2" s="1"/>
  <c r="I1429" i="2"/>
  <c r="H1429" i="2"/>
  <c r="G1429" i="2"/>
  <c r="F1429" i="2" s="1"/>
  <c r="J1429" i="2" s="1"/>
  <c r="K1429" i="2" s="1"/>
  <c r="I1428" i="2"/>
  <c r="H1428" i="2"/>
  <c r="G1428" i="2"/>
  <c r="F1428" i="2"/>
  <c r="J1428" i="2" s="1"/>
  <c r="K1428" i="2" s="1"/>
  <c r="I1427" i="2"/>
  <c r="H1427" i="2"/>
  <c r="G1427" i="2"/>
  <c r="F1427" i="2" s="1"/>
  <c r="J1427" i="2" s="1"/>
  <c r="K1427" i="2" s="1"/>
  <c r="J1414" i="2"/>
  <c r="I1414" i="2"/>
  <c r="H1414" i="2"/>
  <c r="G1414" i="2"/>
  <c r="F1414" i="2" s="1"/>
  <c r="K1414" i="2" s="1"/>
  <c r="I1413" i="2"/>
  <c r="H1413" i="2"/>
  <c r="G1413" i="2"/>
  <c r="F1413" i="2"/>
  <c r="J1413" i="2" s="1"/>
  <c r="K1413" i="2" s="1"/>
  <c r="I1412" i="2"/>
  <c r="H1412" i="2"/>
  <c r="G1412" i="2"/>
  <c r="F1412" i="2" s="1"/>
  <c r="J1412" i="2" s="1"/>
  <c r="K1412" i="2" s="1"/>
  <c r="I1411" i="2"/>
  <c r="H1411" i="2"/>
  <c r="G1411" i="2"/>
  <c r="F1411" i="2" s="1"/>
  <c r="J1411" i="2" s="1"/>
  <c r="K1411" i="2" s="1"/>
  <c r="I1410" i="2"/>
  <c r="H1410" i="2"/>
  <c r="G1410" i="2"/>
  <c r="F1410" i="2"/>
  <c r="J1410" i="2" s="1"/>
  <c r="K1410" i="2" s="1"/>
  <c r="I1409" i="2"/>
  <c r="H1409" i="2"/>
  <c r="G1409" i="2"/>
  <c r="F1409" i="2" s="1"/>
  <c r="J1409" i="2" s="1"/>
  <c r="K1409" i="2" s="1"/>
  <c r="I1408" i="2"/>
  <c r="H1408" i="2"/>
  <c r="G1408" i="2"/>
  <c r="F1408" i="2"/>
  <c r="J1408" i="2" s="1"/>
  <c r="K1408" i="2" s="1"/>
  <c r="I1395" i="2"/>
  <c r="H1395" i="2"/>
  <c r="G1395" i="2"/>
  <c r="F1395" i="2" s="1"/>
  <c r="J1395" i="2" s="1"/>
  <c r="K1395" i="2" s="1"/>
  <c r="I1394" i="2"/>
  <c r="H1394" i="2"/>
  <c r="G1394" i="2"/>
  <c r="F1394" i="2"/>
  <c r="J1394" i="2" s="1"/>
  <c r="K1394" i="2" s="1"/>
  <c r="I1393" i="2"/>
  <c r="H1393" i="2"/>
  <c r="G1393" i="2"/>
  <c r="F1393" i="2" s="1"/>
  <c r="J1393" i="2" s="1"/>
  <c r="K1393" i="2" s="1"/>
  <c r="I1392" i="2"/>
  <c r="H1392" i="2"/>
  <c r="G1392" i="2"/>
  <c r="F1392" i="2"/>
  <c r="J1392" i="2" s="1"/>
  <c r="K1392" i="2" s="1"/>
  <c r="I1391" i="2"/>
  <c r="H1391" i="2"/>
  <c r="G1391" i="2"/>
  <c r="F1391" i="2" s="1"/>
  <c r="J1391" i="2" s="1"/>
  <c r="K1391" i="2" s="1"/>
  <c r="I1390" i="2"/>
  <c r="H1390" i="2"/>
  <c r="G1390" i="2"/>
  <c r="F1390" i="2"/>
  <c r="J1390" i="2" s="1"/>
  <c r="K1390" i="2" s="1"/>
  <c r="I1389" i="2"/>
  <c r="H1389" i="2"/>
  <c r="G1389" i="2"/>
  <c r="F1389" i="2" s="1"/>
  <c r="J1389" i="2" s="1"/>
  <c r="K1389" i="2" s="1"/>
  <c r="J1375" i="2"/>
  <c r="I1376" i="2"/>
  <c r="H1376" i="2"/>
  <c r="G1376" i="2"/>
  <c r="F1376" i="2" s="1"/>
  <c r="J1376" i="2" s="1"/>
  <c r="K1376" i="2" s="1"/>
  <c r="I1375" i="2"/>
  <c r="H1375" i="2"/>
  <c r="G1375" i="2"/>
  <c r="F1375" i="2" s="1"/>
  <c r="I1374" i="2"/>
  <c r="H1374" i="2"/>
  <c r="G1374" i="2"/>
  <c r="F1374" i="2"/>
  <c r="J1374" i="2" s="1"/>
  <c r="K1374" i="2" s="1"/>
  <c r="I1373" i="2"/>
  <c r="H1373" i="2"/>
  <c r="G1373" i="2"/>
  <c r="F1373" i="2" s="1"/>
  <c r="J1373" i="2" s="1"/>
  <c r="K1373" i="2" s="1"/>
  <c r="I1372" i="2"/>
  <c r="H1372" i="2"/>
  <c r="G1372" i="2"/>
  <c r="F1372" i="2" s="1"/>
  <c r="J1372" i="2" s="1"/>
  <c r="K1372" i="2" s="1"/>
  <c r="I1371" i="2"/>
  <c r="H1371" i="2"/>
  <c r="G1371" i="2"/>
  <c r="F1371" i="2"/>
  <c r="J1371" i="2" s="1"/>
  <c r="K1371" i="2" s="1"/>
  <c r="I1370" i="2"/>
  <c r="H1370" i="2"/>
  <c r="G1370" i="2"/>
  <c r="F1370" i="2" s="1"/>
  <c r="J1370" i="2" s="1"/>
  <c r="K1370" i="2" s="1"/>
  <c r="G1348" i="2"/>
  <c r="F1348" i="2" s="1"/>
  <c r="H1348" i="2"/>
  <c r="I1348" i="2"/>
  <c r="J1348" i="2" s="1"/>
  <c r="I1352" i="2"/>
  <c r="G1349" i="2"/>
  <c r="F1349" i="2" s="1"/>
  <c r="H1349" i="2"/>
  <c r="I1349" i="2"/>
  <c r="J1349" i="2" s="1"/>
  <c r="F1350" i="2"/>
  <c r="G1350" i="2"/>
  <c r="H1350" i="2"/>
  <c r="I1350" i="2" s="1"/>
  <c r="J1350" i="2" s="1"/>
  <c r="G1351" i="2"/>
  <c r="I1351" i="2" s="1"/>
  <c r="J1351" i="2" s="1"/>
  <c r="H1351" i="2"/>
  <c r="F1352" i="2"/>
  <c r="G1352" i="2"/>
  <c r="H1352" i="2"/>
  <c r="G1353" i="2"/>
  <c r="F1353" i="2" s="1"/>
  <c r="H1353" i="2"/>
  <c r="I1353" i="2"/>
  <c r="J1353" i="2" s="1"/>
  <c r="F1354" i="2"/>
  <c r="G1354" i="2"/>
  <c r="H1354" i="2"/>
  <c r="I1354" i="2" s="1"/>
  <c r="J1354" i="2" s="1"/>
  <c r="G1355" i="2"/>
  <c r="I1355" i="2" s="1"/>
  <c r="J1355" i="2" s="1"/>
  <c r="H1355" i="2"/>
  <c r="F1356" i="2"/>
  <c r="G1356" i="2"/>
  <c r="I1356" i="2" s="1"/>
  <c r="J1356" i="2" s="1"/>
  <c r="H1356" i="2"/>
  <c r="G1357" i="2"/>
  <c r="F1357" i="2" s="1"/>
  <c r="H1357" i="2"/>
  <c r="I1357" i="2"/>
  <c r="J1357" i="2" s="1"/>
  <c r="J1337" i="2"/>
  <c r="I1335" i="2"/>
  <c r="H1335" i="2"/>
  <c r="G1335" i="2"/>
  <c r="F1335" i="2" s="1"/>
  <c r="J1335" i="2" s="1"/>
  <c r="K1335" i="2" s="1"/>
  <c r="I1336" i="2"/>
  <c r="H1336" i="2"/>
  <c r="G1336" i="2"/>
  <c r="F1336" i="2" s="1"/>
  <c r="J1336" i="2" s="1"/>
  <c r="K1336" i="2" s="1"/>
  <c r="I1337" i="2"/>
  <c r="H1337" i="2"/>
  <c r="G1337" i="2"/>
  <c r="F1337" i="2" s="1"/>
  <c r="I1334" i="2"/>
  <c r="H1334" i="2"/>
  <c r="G1334" i="2"/>
  <c r="F1334" i="2" s="1"/>
  <c r="J1334" i="2" s="1"/>
  <c r="K1334" i="2" s="1"/>
  <c r="I1333" i="2"/>
  <c r="H1333" i="2"/>
  <c r="G1333" i="2"/>
  <c r="F1333" i="2"/>
  <c r="J1333" i="2" s="1"/>
  <c r="K1333" i="2" s="1"/>
  <c r="I1332" i="2"/>
  <c r="H1332" i="2"/>
  <c r="G1332" i="2"/>
  <c r="F1332" i="2" s="1"/>
  <c r="J1332" i="2" s="1"/>
  <c r="K1332" i="2" s="1"/>
  <c r="I1331" i="2"/>
  <c r="H1331" i="2"/>
  <c r="G1331" i="2"/>
  <c r="F1331" i="2" s="1"/>
  <c r="J1331" i="2" s="1"/>
  <c r="K1331" i="2" s="1"/>
  <c r="I1330" i="2"/>
  <c r="H1330" i="2"/>
  <c r="G1330" i="2"/>
  <c r="F1330" i="2" s="1"/>
  <c r="J1330" i="2" s="1"/>
  <c r="K1330" i="2" s="1"/>
  <c r="I1329" i="2"/>
  <c r="H1329" i="2"/>
  <c r="G1329" i="2"/>
  <c r="F1329" i="2"/>
  <c r="J1329" i="2" s="1"/>
  <c r="K1329" i="2" s="1"/>
  <c r="I1328" i="2"/>
  <c r="H1328" i="2"/>
  <c r="G1328" i="2"/>
  <c r="F1328" i="2" s="1"/>
  <c r="J1328" i="2" s="1"/>
  <c r="K1328" i="2" s="1"/>
  <c r="I1327" i="2"/>
  <c r="H1327" i="2"/>
  <c r="G1327" i="2"/>
  <c r="F1327" i="2" s="1"/>
  <c r="J1327" i="2" s="1"/>
  <c r="K1327" i="2" s="1"/>
  <c r="I1326" i="2"/>
  <c r="H1326" i="2"/>
  <c r="G1326" i="2"/>
  <c r="F1326" i="2" s="1"/>
  <c r="J1326" i="2" s="1"/>
  <c r="K1326" i="2" s="1"/>
  <c r="I1325" i="2"/>
  <c r="H1325" i="2"/>
  <c r="G1325" i="2"/>
  <c r="F1325" i="2"/>
  <c r="J1325" i="2" s="1"/>
  <c r="K1325" i="2" s="1"/>
  <c r="J1311" i="2"/>
  <c r="I1312" i="2"/>
  <c r="H1312" i="2"/>
  <c r="G1312" i="2"/>
  <c r="F1312" i="2"/>
  <c r="J1312" i="2" s="1"/>
  <c r="K1312" i="2" s="1"/>
  <c r="I1311" i="2"/>
  <c r="H1311" i="2"/>
  <c r="G1311" i="2"/>
  <c r="F1311" i="2" s="1"/>
  <c r="K1311" i="2" s="1"/>
  <c r="I1310" i="2"/>
  <c r="H1310" i="2"/>
  <c r="G1310" i="2"/>
  <c r="F1310" i="2" s="1"/>
  <c r="J1310" i="2" s="1"/>
  <c r="K1310" i="2" s="1"/>
  <c r="I1309" i="2"/>
  <c r="H1309" i="2"/>
  <c r="G1309" i="2"/>
  <c r="F1309" i="2" s="1"/>
  <c r="J1309" i="2" s="1"/>
  <c r="K1309" i="2" s="1"/>
  <c r="I1308" i="2"/>
  <c r="H1308" i="2"/>
  <c r="G1308" i="2"/>
  <c r="F1308" i="2" s="1"/>
  <c r="J1308" i="2" s="1"/>
  <c r="K1308" i="2" s="1"/>
  <c r="I1307" i="2"/>
  <c r="H1307" i="2"/>
  <c r="G1307" i="2"/>
  <c r="F1307" i="2" s="1"/>
  <c r="J1307" i="2" s="1"/>
  <c r="K1307" i="2" s="1"/>
  <c r="I1306" i="2"/>
  <c r="H1306" i="2"/>
  <c r="G1306" i="2"/>
  <c r="F1306" i="2" s="1"/>
  <c r="J1306" i="2" s="1"/>
  <c r="K1306" i="2" s="1"/>
  <c r="I1305" i="2"/>
  <c r="H1305" i="2"/>
  <c r="G1305" i="2"/>
  <c r="F1305" i="2" s="1"/>
  <c r="J1305" i="2" s="1"/>
  <c r="K1305" i="2" s="1"/>
  <c r="I1304" i="2"/>
  <c r="H1304" i="2"/>
  <c r="G1304" i="2"/>
  <c r="F1304" i="2"/>
  <c r="J1304" i="2" s="1"/>
  <c r="K1304" i="2" s="1"/>
  <c r="I1303" i="2"/>
  <c r="H1303" i="2"/>
  <c r="G1303" i="2"/>
  <c r="F1303" i="2" s="1"/>
  <c r="J1303" i="2" s="1"/>
  <c r="K1303" i="2" s="1"/>
  <c r="I1302" i="2"/>
  <c r="H1302" i="2"/>
  <c r="G1302" i="2"/>
  <c r="F1302" i="2" s="1"/>
  <c r="J1302" i="2" s="1"/>
  <c r="K1302" i="2" s="1"/>
  <c r="I1301" i="2"/>
  <c r="H1301" i="2"/>
  <c r="G1301" i="2"/>
  <c r="F1301" i="2" s="1"/>
  <c r="J1301" i="2" s="1"/>
  <c r="K1301" i="2" s="1"/>
  <c r="I1300" i="2"/>
  <c r="H1300" i="2"/>
  <c r="G1300" i="2"/>
  <c r="F1300" i="2" s="1"/>
  <c r="J1300" i="2" s="1"/>
  <c r="K1300" i="2" s="1"/>
  <c r="J1287" i="2"/>
  <c r="I1287" i="2"/>
  <c r="H1287" i="2"/>
  <c r="G1287" i="2"/>
  <c r="F1287" i="2" s="1"/>
  <c r="K1287" i="2" s="1"/>
  <c r="I1286" i="2"/>
  <c r="H1286" i="2"/>
  <c r="G1286" i="2"/>
  <c r="F1286" i="2" s="1"/>
  <c r="J1286" i="2" s="1"/>
  <c r="K1286" i="2" s="1"/>
  <c r="I1285" i="2"/>
  <c r="H1285" i="2"/>
  <c r="G1285" i="2"/>
  <c r="F1285" i="2" s="1"/>
  <c r="J1285" i="2" s="1"/>
  <c r="K1285" i="2" s="1"/>
  <c r="I1284" i="2"/>
  <c r="H1284" i="2"/>
  <c r="G1284" i="2"/>
  <c r="F1284" i="2"/>
  <c r="J1284" i="2" s="1"/>
  <c r="K1284" i="2" s="1"/>
  <c r="I1283" i="2"/>
  <c r="H1283" i="2"/>
  <c r="G1283" i="2"/>
  <c r="F1283" i="2" s="1"/>
  <c r="J1283" i="2" s="1"/>
  <c r="K1283" i="2" s="1"/>
  <c r="I1282" i="2"/>
  <c r="H1282" i="2"/>
  <c r="G1282" i="2"/>
  <c r="F1282" i="2" s="1"/>
  <c r="J1282" i="2" s="1"/>
  <c r="K1282" i="2" s="1"/>
  <c r="I1281" i="2"/>
  <c r="H1281" i="2"/>
  <c r="G1281" i="2"/>
  <c r="F1281" i="2" s="1"/>
  <c r="J1281" i="2" s="1"/>
  <c r="K1281" i="2" s="1"/>
  <c r="I1280" i="2"/>
  <c r="H1280" i="2"/>
  <c r="G1280" i="2"/>
  <c r="F1280" i="2"/>
  <c r="J1280" i="2" s="1"/>
  <c r="K1280" i="2" s="1"/>
  <c r="I1279" i="2"/>
  <c r="H1279" i="2"/>
  <c r="G1279" i="2"/>
  <c r="F1279" i="2" s="1"/>
  <c r="J1279" i="2" s="1"/>
  <c r="K1279" i="2" s="1"/>
  <c r="I1278" i="2"/>
  <c r="H1278" i="2"/>
  <c r="G1278" i="2"/>
  <c r="F1278" i="2" s="1"/>
  <c r="J1278" i="2" s="1"/>
  <c r="K1278" i="2" s="1"/>
  <c r="I1277" i="2"/>
  <c r="H1277" i="2"/>
  <c r="G1277" i="2"/>
  <c r="F1277" i="2" s="1"/>
  <c r="J1277" i="2" s="1"/>
  <c r="K1277" i="2" s="1"/>
  <c r="I1276" i="2"/>
  <c r="H1276" i="2"/>
  <c r="G1276" i="2"/>
  <c r="F1276" i="2"/>
  <c r="J1276" i="2" s="1"/>
  <c r="K1276" i="2" s="1"/>
  <c r="I1275" i="2"/>
  <c r="H1275" i="2"/>
  <c r="G1275" i="2"/>
  <c r="F1275" i="2" s="1"/>
  <c r="J1275" i="2" s="1"/>
  <c r="K1275" i="2" s="1"/>
  <c r="J1260" i="2"/>
  <c r="I1262" i="2"/>
  <c r="H1262" i="2"/>
  <c r="G1262" i="2"/>
  <c r="F1262" i="2" s="1"/>
  <c r="J1262" i="2" s="1"/>
  <c r="K1262" i="2" s="1"/>
  <c r="I1261" i="2"/>
  <c r="H1261" i="2"/>
  <c r="G1261" i="2"/>
  <c r="F1261" i="2" s="1"/>
  <c r="J1261" i="2" s="1"/>
  <c r="K1261" i="2" s="1"/>
  <c r="I1260" i="2"/>
  <c r="H1260" i="2"/>
  <c r="G1260" i="2"/>
  <c r="F1260" i="2" s="1"/>
  <c r="I1259" i="2"/>
  <c r="H1259" i="2"/>
  <c r="G1259" i="2"/>
  <c r="F1259" i="2" s="1"/>
  <c r="J1259" i="2" s="1"/>
  <c r="K1259" i="2" s="1"/>
  <c r="I1258" i="2"/>
  <c r="H1258" i="2"/>
  <c r="G1258" i="2"/>
  <c r="F1258" i="2" s="1"/>
  <c r="J1258" i="2" s="1"/>
  <c r="K1258" i="2" s="1"/>
  <c r="I1257" i="2"/>
  <c r="H1257" i="2"/>
  <c r="G1257" i="2"/>
  <c r="F1257" i="2" s="1"/>
  <c r="J1257" i="2" s="1"/>
  <c r="K1257" i="2" s="1"/>
  <c r="I1256" i="2"/>
  <c r="H1256" i="2"/>
  <c r="G1256" i="2"/>
  <c r="F1256" i="2" s="1"/>
  <c r="J1256" i="2" s="1"/>
  <c r="K1256" i="2" s="1"/>
  <c r="I1255" i="2"/>
  <c r="H1255" i="2"/>
  <c r="G1255" i="2"/>
  <c r="F1255" i="2" s="1"/>
  <c r="J1255" i="2" s="1"/>
  <c r="K1255" i="2" s="1"/>
  <c r="I1254" i="2"/>
  <c r="H1254" i="2"/>
  <c r="G1254" i="2"/>
  <c r="F1254" i="2" s="1"/>
  <c r="J1254" i="2" s="1"/>
  <c r="K1254" i="2" s="1"/>
  <c r="I1253" i="2"/>
  <c r="H1253" i="2"/>
  <c r="G1253" i="2"/>
  <c r="F1253" i="2"/>
  <c r="J1253" i="2" s="1"/>
  <c r="K1253" i="2" s="1"/>
  <c r="I1252" i="2"/>
  <c r="H1252" i="2"/>
  <c r="G1252" i="2"/>
  <c r="F1252" i="2"/>
  <c r="J1252" i="2" s="1"/>
  <c r="K1252" i="2" s="1"/>
  <c r="I1251" i="2"/>
  <c r="H1251" i="2"/>
  <c r="G1251" i="2"/>
  <c r="F1251" i="2" s="1"/>
  <c r="J1251" i="2" s="1"/>
  <c r="K1251" i="2" s="1"/>
  <c r="I1250" i="2"/>
  <c r="H1250" i="2"/>
  <c r="G1250" i="2"/>
  <c r="F1250" i="2" s="1"/>
  <c r="J1250" i="2" s="1"/>
  <c r="K1250" i="2" s="1"/>
  <c r="J1235" i="2"/>
  <c r="I1237" i="2"/>
  <c r="H1237" i="2"/>
  <c r="G1237" i="2"/>
  <c r="F1237" i="2" s="1"/>
  <c r="J1237" i="2" s="1"/>
  <c r="K1237" i="2" s="1"/>
  <c r="I1236" i="2"/>
  <c r="H1236" i="2"/>
  <c r="G1236" i="2"/>
  <c r="F1236" i="2"/>
  <c r="J1236" i="2" s="1"/>
  <c r="K1236" i="2" s="1"/>
  <c r="I1235" i="2"/>
  <c r="H1235" i="2"/>
  <c r="G1235" i="2"/>
  <c r="F1235" i="2" s="1"/>
  <c r="I1234" i="2"/>
  <c r="H1234" i="2"/>
  <c r="G1234" i="2"/>
  <c r="F1234" i="2" s="1"/>
  <c r="J1234" i="2" s="1"/>
  <c r="K1234" i="2" s="1"/>
  <c r="I1233" i="2"/>
  <c r="H1233" i="2"/>
  <c r="G1233" i="2"/>
  <c r="F1233" i="2" s="1"/>
  <c r="J1233" i="2" s="1"/>
  <c r="K1233" i="2" s="1"/>
  <c r="I1232" i="2"/>
  <c r="H1232" i="2"/>
  <c r="G1232" i="2"/>
  <c r="F1232" i="2" s="1"/>
  <c r="J1232" i="2" s="1"/>
  <c r="K1232" i="2" s="1"/>
  <c r="I1231" i="2"/>
  <c r="H1231" i="2"/>
  <c r="G1231" i="2"/>
  <c r="F1231" i="2" s="1"/>
  <c r="J1231" i="2" s="1"/>
  <c r="K1231" i="2" s="1"/>
  <c r="I1230" i="2"/>
  <c r="H1230" i="2"/>
  <c r="G1230" i="2"/>
  <c r="F1230" i="2" s="1"/>
  <c r="J1230" i="2" s="1"/>
  <c r="K1230" i="2" s="1"/>
  <c r="I1229" i="2"/>
  <c r="H1229" i="2"/>
  <c r="G1229" i="2"/>
  <c r="F1229" i="2" s="1"/>
  <c r="J1229" i="2" s="1"/>
  <c r="K1229" i="2" s="1"/>
  <c r="I1228" i="2"/>
  <c r="H1228" i="2"/>
  <c r="G1228" i="2"/>
  <c r="F1228" i="2" s="1"/>
  <c r="J1228" i="2" s="1"/>
  <c r="K1228" i="2" s="1"/>
  <c r="I1227" i="2"/>
  <c r="H1227" i="2"/>
  <c r="G1227" i="2"/>
  <c r="F1227" i="2" s="1"/>
  <c r="J1227" i="2" s="1"/>
  <c r="K1227" i="2" s="1"/>
  <c r="I1226" i="2"/>
  <c r="H1226" i="2"/>
  <c r="G1226" i="2"/>
  <c r="F1226" i="2" s="1"/>
  <c r="J1226" i="2" s="1"/>
  <c r="K1226" i="2" s="1"/>
  <c r="I1225" i="2"/>
  <c r="H1225" i="2"/>
  <c r="G1225" i="2"/>
  <c r="F1225" i="2" s="1"/>
  <c r="J1225" i="2" s="1"/>
  <c r="K1225" i="2" s="1"/>
  <c r="J1211" i="2"/>
  <c r="G1210" i="2"/>
  <c r="F1210" i="2" s="1"/>
  <c r="J1210" i="2" s="1"/>
  <c r="K1210" i="2" s="1"/>
  <c r="I1211" i="2"/>
  <c r="H1211" i="2"/>
  <c r="G1211" i="2"/>
  <c r="F1211" i="2"/>
  <c r="I1210" i="2"/>
  <c r="H1210" i="2"/>
  <c r="I1212" i="2"/>
  <c r="H1212" i="2"/>
  <c r="G1212" i="2"/>
  <c r="F1212" i="2" s="1"/>
  <c r="J1212" i="2" s="1"/>
  <c r="K1212" i="2" s="1"/>
  <c r="I1209" i="2"/>
  <c r="H1209" i="2"/>
  <c r="G1209" i="2"/>
  <c r="F1209" i="2" s="1"/>
  <c r="J1209" i="2" s="1"/>
  <c r="K1209" i="2" s="1"/>
  <c r="J1191" i="2"/>
  <c r="J1192" i="2"/>
  <c r="I1196" i="2"/>
  <c r="H1196" i="2"/>
  <c r="G1196" i="2"/>
  <c r="F1196" i="2" s="1"/>
  <c r="J1196" i="2" s="1"/>
  <c r="K1196" i="2" s="1"/>
  <c r="I1195" i="2"/>
  <c r="H1195" i="2"/>
  <c r="G1195" i="2"/>
  <c r="F1195" i="2" s="1"/>
  <c r="J1195" i="2" s="1"/>
  <c r="K1195" i="2" s="1"/>
  <c r="I1194" i="2"/>
  <c r="H1194" i="2"/>
  <c r="G1194" i="2"/>
  <c r="F1194" i="2" s="1"/>
  <c r="J1194" i="2" s="1"/>
  <c r="K1194" i="2" s="1"/>
  <c r="I1193" i="2"/>
  <c r="H1193" i="2"/>
  <c r="G1193" i="2"/>
  <c r="F1193" i="2" s="1"/>
  <c r="J1193" i="2" s="1"/>
  <c r="K1193" i="2" s="1"/>
  <c r="I1192" i="2"/>
  <c r="H1192" i="2"/>
  <c r="G1192" i="2"/>
  <c r="F1192" i="2" s="1"/>
  <c r="K1192" i="2" s="1"/>
  <c r="I1191" i="2"/>
  <c r="H1191" i="2"/>
  <c r="G1191" i="2"/>
  <c r="F1191" i="2" s="1"/>
  <c r="I1190" i="2"/>
  <c r="H1190" i="2"/>
  <c r="G1190" i="2"/>
  <c r="F1190" i="2"/>
  <c r="J1190" i="2" s="1"/>
  <c r="K1190" i="2" s="1"/>
  <c r="I1189" i="2"/>
  <c r="H1189" i="2"/>
  <c r="G1189" i="2"/>
  <c r="F1189" i="2" s="1"/>
  <c r="J1189" i="2" s="1"/>
  <c r="K1189" i="2" s="1"/>
  <c r="I1176" i="2"/>
  <c r="H1176" i="2"/>
  <c r="G1176" i="2"/>
  <c r="F1176" i="2" s="1"/>
  <c r="J1176" i="2" s="1"/>
  <c r="K1176" i="2" s="1"/>
  <c r="I1175" i="2"/>
  <c r="H1175" i="2"/>
  <c r="G1175" i="2"/>
  <c r="F1175" i="2" s="1"/>
  <c r="J1175" i="2" s="1"/>
  <c r="K1175" i="2" s="1"/>
  <c r="I1174" i="2"/>
  <c r="H1174" i="2"/>
  <c r="G1174" i="2"/>
  <c r="F1174" i="2" s="1"/>
  <c r="J1174" i="2" s="1"/>
  <c r="K1174" i="2" s="1"/>
  <c r="I1173" i="2"/>
  <c r="H1173" i="2"/>
  <c r="G1173" i="2"/>
  <c r="F1173" i="2" s="1"/>
  <c r="J1173" i="2" s="1"/>
  <c r="K1173" i="2" s="1"/>
  <c r="I1172" i="2"/>
  <c r="H1172" i="2"/>
  <c r="G1172" i="2"/>
  <c r="F1172" i="2" s="1"/>
  <c r="J1172" i="2" s="1"/>
  <c r="K1172" i="2" s="1"/>
  <c r="I1171" i="2"/>
  <c r="H1171" i="2"/>
  <c r="G1171" i="2"/>
  <c r="F1171" i="2" s="1"/>
  <c r="J1171" i="2" s="1"/>
  <c r="K1171" i="2" s="1"/>
  <c r="I1170" i="2"/>
  <c r="H1170" i="2"/>
  <c r="G1170" i="2"/>
  <c r="F1170" i="2" s="1"/>
  <c r="J1170" i="2" s="1"/>
  <c r="K1170" i="2" s="1"/>
  <c r="I1169" i="2"/>
  <c r="H1169" i="2"/>
  <c r="G1169" i="2"/>
  <c r="F1169" i="2" s="1"/>
  <c r="J1169" i="2" s="1"/>
  <c r="K1169" i="2" s="1"/>
  <c r="F1079" i="2"/>
  <c r="J1079" i="2" s="1"/>
  <c r="K1079" i="2" s="1"/>
  <c r="G1155" i="2"/>
  <c r="I1155" i="2" s="1"/>
  <c r="J1155" i="2" s="1"/>
  <c r="I1154" i="2"/>
  <c r="G1154" i="2"/>
  <c r="F1154" i="2" s="1"/>
  <c r="I1156" i="2"/>
  <c r="J1156" i="2" s="1"/>
  <c r="I1153" i="2"/>
  <c r="J1153" i="2" s="1"/>
  <c r="G1156" i="2"/>
  <c r="F1156" i="2"/>
  <c r="G1153" i="2"/>
  <c r="F1153" i="2" s="1"/>
  <c r="J1142" i="2"/>
  <c r="G1142" i="2"/>
  <c r="I1129" i="2"/>
  <c r="I1131" i="2"/>
  <c r="J1131" i="2" s="1"/>
  <c r="I1130" i="2"/>
  <c r="J1130" i="2" s="1"/>
  <c r="J1128" i="2"/>
  <c r="I1128" i="2"/>
  <c r="G1131" i="2"/>
  <c r="F1131" i="2"/>
  <c r="G1130" i="2"/>
  <c r="F1130" i="2" s="1"/>
  <c r="G1128" i="2"/>
  <c r="F1128" i="2" s="1"/>
  <c r="J1117" i="2"/>
  <c r="I1117" i="2"/>
  <c r="G1117" i="2"/>
  <c r="J1106" i="2"/>
  <c r="I1106" i="2"/>
  <c r="H1106" i="2"/>
  <c r="G1106" i="2"/>
  <c r="F1106" i="2" s="1"/>
  <c r="J1093" i="2"/>
  <c r="I1093" i="2"/>
  <c r="H1093" i="2"/>
  <c r="G1093" i="2"/>
  <c r="F1093" i="2" s="1"/>
  <c r="K1093" i="2" s="1"/>
  <c r="I1080" i="2"/>
  <c r="H1080" i="2"/>
  <c r="F1080" i="2"/>
  <c r="I1079" i="2"/>
  <c r="H1079" i="2"/>
  <c r="J1065" i="2"/>
  <c r="J1060" i="2"/>
  <c r="I1065" i="2"/>
  <c r="H1065" i="2"/>
  <c r="K1065" i="2"/>
  <c r="I1064" i="2"/>
  <c r="H1064" i="2"/>
  <c r="G1064" i="2"/>
  <c r="F1064" i="2"/>
  <c r="J1064" i="2" s="1"/>
  <c r="K1064" i="2" s="1"/>
  <c r="I1063" i="2"/>
  <c r="H1063" i="2"/>
  <c r="G1063" i="2"/>
  <c r="F1063" i="2" s="1"/>
  <c r="J1063" i="2" s="1"/>
  <c r="K1063" i="2" s="1"/>
  <c r="J1062" i="2"/>
  <c r="J1061" i="2"/>
  <c r="I1062" i="2"/>
  <c r="H1062" i="2"/>
  <c r="G1062" i="2"/>
  <c r="F1062" i="2"/>
  <c r="K1062" i="2" s="1"/>
  <c r="I1061" i="2"/>
  <c r="H1061" i="2"/>
  <c r="G1061" i="2"/>
  <c r="F1061" i="2" s="1"/>
  <c r="I1060" i="2"/>
  <c r="H1060" i="2"/>
  <c r="G1060" i="2"/>
  <c r="F1060" i="2"/>
  <c r="I1059" i="2"/>
  <c r="H1059" i="2"/>
  <c r="G1059" i="2"/>
  <c r="F1059" i="2"/>
  <c r="J1059" i="2" s="1"/>
  <c r="K1059" i="2" s="1"/>
  <c r="J1058" i="2"/>
  <c r="K1058" i="2" s="1"/>
  <c r="I1058" i="2"/>
  <c r="H1058" i="2"/>
  <c r="G1058" i="2"/>
  <c r="F1058" i="2"/>
  <c r="I1057" i="2"/>
  <c r="H1057" i="2"/>
  <c r="G1057" i="2"/>
  <c r="F1057" i="2"/>
  <c r="J1057" i="2" s="1"/>
  <c r="K1057" i="2" s="1"/>
  <c r="I1056" i="2"/>
  <c r="H1056" i="2"/>
  <c r="G1056" i="2"/>
  <c r="F1056" i="2"/>
  <c r="J1056" i="2" s="1"/>
  <c r="K1056" i="2" s="1"/>
  <c r="I1055" i="2"/>
  <c r="H1055" i="2"/>
  <c r="G1055" i="2"/>
  <c r="F1055" i="2"/>
  <c r="J1055" i="2" s="1"/>
  <c r="K1055" i="2" s="1"/>
  <c r="I1054" i="2"/>
  <c r="H1054" i="2"/>
  <c r="G1054" i="2"/>
  <c r="F1054" i="2"/>
  <c r="J1054" i="2" s="1"/>
  <c r="K1054" i="2" s="1"/>
  <c r="I1053" i="2"/>
  <c r="H1053" i="2"/>
  <c r="G1053" i="2"/>
  <c r="F1053" i="2"/>
  <c r="J1053" i="2" s="1"/>
  <c r="K1053" i="2" s="1"/>
  <c r="J1040" i="2"/>
  <c r="I1040" i="2"/>
  <c r="H1040" i="2"/>
  <c r="G1040" i="2"/>
  <c r="F1040" i="2" s="1"/>
  <c r="K1040" i="2" s="1"/>
  <c r="I1039" i="2"/>
  <c r="H1039" i="2"/>
  <c r="G1039" i="2"/>
  <c r="F1039" i="2" s="1"/>
  <c r="J1039" i="2" s="1"/>
  <c r="K1039" i="2" s="1"/>
  <c r="I1038" i="2"/>
  <c r="H1038" i="2"/>
  <c r="G1038" i="2"/>
  <c r="F1038" i="2"/>
  <c r="J1038" i="2" s="1"/>
  <c r="K1038" i="2" s="1"/>
  <c r="I1037" i="2"/>
  <c r="H1037" i="2"/>
  <c r="J1037" i="2" s="1"/>
  <c r="K1037" i="2" s="1"/>
  <c r="G1037" i="2"/>
  <c r="F1037" i="2"/>
  <c r="I1024" i="2"/>
  <c r="J1024" i="2" s="1"/>
  <c r="I1023" i="2"/>
  <c r="J1023" i="2" s="1"/>
  <c r="I1022" i="2"/>
  <c r="J1022" i="2" s="1"/>
  <c r="I1021" i="2"/>
  <c r="J1021" i="2" s="1"/>
  <c r="I1020" i="2"/>
  <c r="J1020" i="2" s="1"/>
  <c r="G1024" i="2"/>
  <c r="F1024" i="2" s="1"/>
  <c r="G1023" i="2"/>
  <c r="F1023" i="2"/>
  <c r="G1022" i="2"/>
  <c r="F1022" i="2" s="1"/>
  <c r="G1021" i="2"/>
  <c r="F1021" i="2"/>
  <c r="G1020" i="2"/>
  <c r="F1020" i="2" s="1"/>
  <c r="I1008" i="2"/>
  <c r="J1008" i="2" s="1"/>
  <c r="I1007" i="2"/>
  <c r="J1007" i="2" s="1"/>
  <c r="I1006" i="2"/>
  <c r="J1006" i="2" s="1"/>
  <c r="I1005" i="2"/>
  <c r="J1005" i="2" s="1"/>
  <c r="I1004" i="2"/>
  <c r="J1004" i="2" s="1"/>
  <c r="G1008" i="2"/>
  <c r="F1008" i="2" s="1"/>
  <c r="G1007" i="2"/>
  <c r="F1007" i="2"/>
  <c r="G1006" i="2"/>
  <c r="F1006" i="2" s="1"/>
  <c r="G1005" i="2"/>
  <c r="F1005" i="2"/>
  <c r="G1004" i="2"/>
  <c r="F1004" i="2" s="1"/>
  <c r="I992" i="2"/>
  <c r="J992" i="2" s="1"/>
  <c r="I991" i="2"/>
  <c r="J991" i="2" s="1"/>
  <c r="I990" i="2"/>
  <c r="J990" i="2" s="1"/>
  <c r="I989" i="2"/>
  <c r="J989" i="2" s="1"/>
  <c r="I988" i="2"/>
  <c r="J988" i="2" s="1"/>
  <c r="G992" i="2"/>
  <c r="F992" i="2" s="1"/>
  <c r="G991" i="2"/>
  <c r="F991" i="2"/>
  <c r="G990" i="2"/>
  <c r="F990" i="2" s="1"/>
  <c r="G989" i="2"/>
  <c r="F989" i="2"/>
  <c r="G988" i="2"/>
  <c r="F988" i="2" s="1"/>
  <c r="I976" i="2"/>
  <c r="J976" i="2" s="1"/>
  <c r="I975" i="2"/>
  <c r="J975" i="2" s="1"/>
  <c r="I974" i="2"/>
  <c r="J974" i="2" s="1"/>
  <c r="J973" i="2"/>
  <c r="I973" i="2"/>
  <c r="I972" i="2"/>
  <c r="J972" i="2" s="1"/>
  <c r="F976" i="2"/>
  <c r="F975" i="2"/>
  <c r="F974" i="2"/>
  <c r="F973" i="2"/>
  <c r="F972" i="2"/>
  <c r="G976" i="2"/>
  <c r="G975" i="2"/>
  <c r="G974" i="2"/>
  <c r="G973" i="2"/>
  <c r="G972" i="2"/>
  <c r="J957" i="2"/>
  <c r="I960" i="2"/>
  <c r="H960" i="2"/>
  <c r="G960" i="2"/>
  <c r="F960" i="2"/>
  <c r="J960" i="2" s="1"/>
  <c r="K960" i="2" s="1"/>
  <c r="I959" i="2"/>
  <c r="H959" i="2"/>
  <c r="G959" i="2"/>
  <c r="F959" i="2" s="1"/>
  <c r="J959" i="2" s="1"/>
  <c r="K959" i="2" s="1"/>
  <c r="I958" i="2"/>
  <c r="H958" i="2"/>
  <c r="G958" i="2"/>
  <c r="F958" i="2" s="1"/>
  <c r="J958" i="2" s="1"/>
  <c r="K958" i="2" s="1"/>
  <c r="I957" i="2"/>
  <c r="H957" i="2"/>
  <c r="G957" i="2"/>
  <c r="F957" i="2" s="1"/>
  <c r="I956" i="2"/>
  <c r="H956" i="2"/>
  <c r="G956" i="2"/>
  <c r="F956" i="2" s="1"/>
  <c r="J956" i="2" s="1"/>
  <c r="K956" i="2" s="1"/>
  <c r="I943" i="2"/>
  <c r="H943" i="2"/>
  <c r="G943" i="2"/>
  <c r="F943" i="2" s="1"/>
  <c r="J943" i="2" s="1"/>
  <c r="K943" i="2" s="1"/>
  <c r="I942" i="2"/>
  <c r="H942" i="2"/>
  <c r="G942" i="2"/>
  <c r="F942" i="2" s="1"/>
  <c r="J942" i="2" s="1"/>
  <c r="K942" i="2" s="1"/>
  <c r="J929" i="2"/>
  <c r="I929" i="2"/>
  <c r="H929" i="2"/>
  <c r="G929" i="2"/>
  <c r="F929" i="2" s="1"/>
  <c r="K929" i="2" s="1"/>
  <c r="J916" i="2"/>
  <c r="I916" i="2"/>
  <c r="H916" i="2"/>
  <c r="G916" i="2"/>
  <c r="F916" i="2" s="1"/>
  <c r="K916" i="2" s="1"/>
  <c r="I915" i="2"/>
  <c r="H915" i="2"/>
  <c r="G915" i="2"/>
  <c r="F915" i="2"/>
  <c r="J915" i="2" s="1"/>
  <c r="K915" i="2" s="1"/>
  <c r="I914" i="2"/>
  <c r="H914" i="2"/>
  <c r="G914" i="2"/>
  <c r="F914" i="2" s="1"/>
  <c r="J914" i="2" s="1"/>
  <c r="K914" i="2" s="1"/>
  <c r="I913" i="2"/>
  <c r="H913" i="2"/>
  <c r="G913" i="2"/>
  <c r="F913" i="2" s="1"/>
  <c r="J913" i="2" s="1"/>
  <c r="K913" i="2" s="1"/>
  <c r="I884" i="2"/>
  <c r="H884" i="2"/>
  <c r="G884" i="2"/>
  <c r="F884" i="2" s="1"/>
  <c r="J884" i="2" s="1"/>
  <c r="K884" i="2" s="1"/>
  <c r="I871" i="2"/>
  <c r="H871" i="2"/>
  <c r="G871" i="2"/>
  <c r="F871" i="2" s="1"/>
  <c r="J871" i="2" s="1"/>
  <c r="K871" i="2" s="1"/>
  <c r="I870" i="2"/>
  <c r="H870" i="2"/>
  <c r="G870" i="2"/>
  <c r="F870" i="2" s="1"/>
  <c r="J870" i="2" s="1"/>
  <c r="K870" i="2" s="1"/>
  <c r="J857" i="2"/>
  <c r="I857" i="2"/>
  <c r="H857" i="2"/>
  <c r="G857" i="2"/>
  <c r="F857" i="2" s="1"/>
  <c r="K857" i="2" s="1"/>
  <c r="I856" i="2"/>
  <c r="H856" i="2"/>
  <c r="G856" i="2"/>
  <c r="F856" i="2" s="1"/>
  <c r="J856" i="2" s="1"/>
  <c r="K856" i="2" s="1"/>
  <c r="J843" i="2"/>
  <c r="I843" i="2"/>
  <c r="H843" i="2"/>
  <c r="G843" i="2"/>
  <c r="F843" i="2" s="1"/>
  <c r="I842" i="2"/>
  <c r="H842" i="2"/>
  <c r="G842" i="2"/>
  <c r="F842" i="2" s="1"/>
  <c r="J842" i="2" s="1"/>
  <c r="K842" i="2" s="1"/>
  <c r="J829" i="2"/>
  <c r="I829" i="2"/>
  <c r="H829" i="2"/>
  <c r="G829" i="2"/>
  <c r="F829" i="2" s="1"/>
  <c r="K829" i="2" s="1"/>
  <c r="I828" i="2"/>
  <c r="H828" i="2"/>
  <c r="G828" i="2"/>
  <c r="F828" i="2" s="1"/>
  <c r="J828" i="2" s="1"/>
  <c r="K828" i="2" s="1"/>
  <c r="I827" i="2"/>
  <c r="H827" i="2"/>
  <c r="G827" i="2"/>
  <c r="F827" i="2" s="1"/>
  <c r="J827" i="2" s="1"/>
  <c r="K827" i="2" s="1"/>
  <c r="I826" i="2"/>
  <c r="H826" i="2"/>
  <c r="G826" i="2"/>
  <c r="F826" i="2" s="1"/>
  <c r="J826" i="2" s="1"/>
  <c r="K826" i="2" s="1"/>
  <c r="I825" i="2"/>
  <c r="H825" i="2"/>
  <c r="G825" i="2"/>
  <c r="F825" i="2" s="1"/>
  <c r="J825" i="2" s="1"/>
  <c r="K825" i="2" s="1"/>
  <c r="I824" i="2"/>
  <c r="H824" i="2"/>
  <c r="G824" i="2"/>
  <c r="F824" i="2" s="1"/>
  <c r="J824" i="2" s="1"/>
  <c r="K824" i="2" s="1"/>
  <c r="J811" i="2"/>
  <c r="I811" i="2"/>
  <c r="H811" i="2"/>
  <c r="G811" i="2"/>
  <c r="F811" i="2" s="1"/>
  <c r="K811" i="2" s="1"/>
  <c r="J797" i="2"/>
  <c r="J798" i="2"/>
  <c r="I798" i="2"/>
  <c r="H798" i="2"/>
  <c r="G798" i="2"/>
  <c r="F798" i="2" s="1"/>
  <c r="K798" i="2" s="1"/>
  <c r="I797" i="2"/>
  <c r="H797" i="2"/>
  <c r="G797" i="2"/>
  <c r="F797" i="2" s="1"/>
  <c r="I796" i="2"/>
  <c r="H796" i="2"/>
  <c r="G796" i="2"/>
  <c r="F796" i="2" s="1"/>
  <c r="J796" i="2" s="1"/>
  <c r="K796" i="2" s="1"/>
  <c r="I795" i="2"/>
  <c r="H795" i="2"/>
  <c r="G795" i="2"/>
  <c r="F795" i="2" s="1"/>
  <c r="J795" i="2" s="1"/>
  <c r="K795" i="2" s="1"/>
  <c r="I782" i="2"/>
  <c r="H782" i="2"/>
  <c r="G782" i="2"/>
  <c r="F782" i="2"/>
  <c r="J782" i="2" s="1"/>
  <c r="K782" i="2" s="1"/>
  <c r="I781" i="2"/>
  <c r="H781" i="2"/>
  <c r="G781" i="2"/>
  <c r="F781" i="2" s="1"/>
  <c r="J781" i="2" s="1"/>
  <c r="K781" i="2" s="1"/>
  <c r="I780" i="2"/>
  <c r="H780" i="2"/>
  <c r="G780" i="2"/>
  <c r="F780" i="2" s="1"/>
  <c r="J780" i="2" s="1"/>
  <c r="K780" i="2" s="1"/>
  <c r="I767" i="2"/>
  <c r="H767" i="2"/>
  <c r="G767" i="2"/>
  <c r="F767" i="2"/>
  <c r="J767" i="2" s="1"/>
  <c r="K767" i="2" s="1"/>
  <c r="I766" i="2"/>
  <c r="H766" i="2"/>
  <c r="G766" i="2"/>
  <c r="F766" i="2" s="1"/>
  <c r="J766" i="2" s="1"/>
  <c r="K766" i="2" s="1"/>
  <c r="I765" i="2"/>
  <c r="H765" i="2"/>
  <c r="G765" i="2"/>
  <c r="F765" i="2" s="1"/>
  <c r="J765" i="2" s="1"/>
  <c r="K765" i="2" s="1"/>
  <c r="I752" i="2"/>
  <c r="H752" i="2"/>
  <c r="G752" i="2"/>
  <c r="F752" i="2" s="1"/>
  <c r="J752" i="2" s="1"/>
  <c r="K752" i="2" s="1"/>
  <c r="I751" i="2"/>
  <c r="H751" i="2"/>
  <c r="G751" i="2"/>
  <c r="F751" i="2" s="1"/>
  <c r="J751" i="2" s="1"/>
  <c r="K751" i="2" s="1"/>
  <c r="I750" i="2"/>
  <c r="H750" i="2"/>
  <c r="G750" i="2"/>
  <c r="F750" i="2"/>
  <c r="J750" i="2" s="1"/>
  <c r="K750" i="2" s="1"/>
  <c r="J736" i="2"/>
  <c r="I737" i="2"/>
  <c r="H737" i="2"/>
  <c r="G737" i="2"/>
  <c r="F737" i="2"/>
  <c r="J737" i="2" s="1"/>
  <c r="K737" i="2" s="1"/>
  <c r="I736" i="2"/>
  <c r="H736" i="2"/>
  <c r="G736" i="2"/>
  <c r="F736" i="2" s="1"/>
  <c r="K736" i="2" s="1"/>
  <c r="I735" i="2"/>
  <c r="H735" i="2"/>
  <c r="G735" i="2"/>
  <c r="F735" i="2" s="1"/>
  <c r="J735" i="2" s="1"/>
  <c r="K735" i="2" s="1"/>
  <c r="J720" i="2"/>
  <c r="I722" i="2"/>
  <c r="H722" i="2"/>
  <c r="G722" i="2"/>
  <c r="F722" i="2" s="1"/>
  <c r="J722" i="2" s="1"/>
  <c r="K722" i="2" s="1"/>
  <c r="I721" i="2"/>
  <c r="H721" i="2"/>
  <c r="G721" i="2"/>
  <c r="F721" i="2" s="1"/>
  <c r="J721" i="2" s="1"/>
  <c r="K721" i="2" s="1"/>
  <c r="I720" i="2"/>
  <c r="H720" i="2"/>
  <c r="G720" i="2"/>
  <c r="F720" i="2" s="1"/>
  <c r="I707" i="2"/>
  <c r="H707" i="2"/>
  <c r="G707" i="2"/>
  <c r="F707" i="2"/>
  <c r="J707" i="2" s="1"/>
  <c r="K707" i="2" s="1"/>
  <c r="I706" i="2"/>
  <c r="H706" i="2"/>
  <c r="G706" i="2"/>
  <c r="F706" i="2" s="1"/>
  <c r="J706" i="2" s="1"/>
  <c r="K706" i="2" s="1"/>
  <c r="I705" i="2"/>
  <c r="H705" i="2"/>
  <c r="G705" i="2"/>
  <c r="F705" i="2"/>
  <c r="J705" i="2" s="1"/>
  <c r="K705" i="2" s="1"/>
  <c r="J692" i="2"/>
  <c r="I692" i="2"/>
  <c r="H692" i="2"/>
  <c r="G692" i="2"/>
  <c r="F692" i="2" s="1"/>
  <c r="K692" i="2" s="1"/>
  <c r="J675" i="2"/>
  <c r="I675" i="2"/>
  <c r="H675" i="2"/>
  <c r="G675" i="2"/>
  <c r="F675" i="2" s="1"/>
  <c r="K675" i="2" s="1"/>
  <c r="I662" i="2"/>
  <c r="H662" i="2"/>
  <c r="G662" i="2"/>
  <c r="F662" i="2" s="1"/>
  <c r="J662" i="2" s="1"/>
  <c r="K662" i="2" s="1"/>
  <c r="I661" i="2"/>
  <c r="H661" i="2"/>
  <c r="G661" i="2"/>
  <c r="F661" i="2" s="1"/>
  <c r="J661" i="2" s="1"/>
  <c r="K661" i="2" s="1"/>
  <c r="I660" i="2"/>
  <c r="H660" i="2"/>
  <c r="G660" i="2"/>
  <c r="F660" i="2" s="1"/>
  <c r="J660" i="2" s="1"/>
  <c r="K660" i="2" s="1"/>
  <c r="I659" i="2"/>
  <c r="H659" i="2"/>
  <c r="G659" i="2"/>
  <c r="F659" i="2" s="1"/>
  <c r="J659" i="2" s="1"/>
  <c r="K659" i="2" s="1"/>
  <c r="I658" i="2"/>
  <c r="H658" i="2"/>
  <c r="G658" i="2"/>
  <c r="F658" i="2" s="1"/>
  <c r="J658" i="2" s="1"/>
  <c r="K658" i="2" s="1"/>
  <c r="I657" i="2"/>
  <c r="H657" i="2"/>
  <c r="G657" i="2"/>
  <c r="F657" i="2" s="1"/>
  <c r="J657" i="2" s="1"/>
  <c r="K657" i="2" s="1"/>
  <c r="I656" i="2"/>
  <c r="H656" i="2"/>
  <c r="G656" i="2"/>
  <c r="F656" i="2" s="1"/>
  <c r="J656" i="2" s="1"/>
  <c r="K656" i="2" s="1"/>
  <c r="I655" i="2"/>
  <c r="H655" i="2"/>
  <c r="G655" i="2"/>
  <c r="F655" i="2" s="1"/>
  <c r="J655" i="2" s="1"/>
  <c r="K655" i="2" s="1"/>
  <c r="I654" i="2"/>
  <c r="H654" i="2"/>
  <c r="G654" i="2"/>
  <c r="F654" i="2" s="1"/>
  <c r="J654" i="2" s="1"/>
  <c r="K654" i="2" s="1"/>
  <c r="J640" i="2"/>
  <c r="I640" i="2"/>
  <c r="H640" i="2"/>
  <c r="G640" i="2"/>
  <c r="F640" i="2"/>
  <c r="I641" i="2"/>
  <c r="H641" i="2"/>
  <c r="G641" i="2"/>
  <c r="F641" i="2" s="1"/>
  <c r="J641" i="2" s="1"/>
  <c r="K641" i="2" s="1"/>
  <c r="I639" i="2"/>
  <c r="H639" i="2"/>
  <c r="G639" i="2"/>
  <c r="F639" i="2" s="1"/>
  <c r="J639" i="2" s="1"/>
  <c r="K639" i="2" s="1"/>
  <c r="I638" i="2"/>
  <c r="H638" i="2"/>
  <c r="G638" i="2"/>
  <c r="F638" i="2" s="1"/>
  <c r="J638" i="2" s="1"/>
  <c r="K638" i="2" s="1"/>
  <c r="I637" i="2"/>
  <c r="H637" i="2"/>
  <c r="G637" i="2"/>
  <c r="F637" i="2" s="1"/>
  <c r="J637" i="2" s="1"/>
  <c r="K637" i="2" s="1"/>
  <c r="I636" i="2"/>
  <c r="H636" i="2"/>
  <c r="G636" i="2"/>
  <c r="F636" i="2" s="1"/>
  <c r="J636" i="2" s="1"/>
  <c r="K636" i="2" s="1"/>
  <c r="I635" i="2"/>
  <c r="H635" i="2"/>
  <c r="G635" i="2"/>
  <c r="F635" i="2" s="1"/>
  <c r="J635" i="2" s="1"/>
  <c r="K635" i="2" s="1"/>
  <c r="I634" i="2"/>
  <c r="H634" i="2"/>
  <c r="G634" i="2"/>
  <c r="F634" i="2" s="1"/>
  <c r="J634" i="2" s="1"/>
  <c r="K634" i="2" s="1"/>
  <c r="J620" i="2"/>
  <c r="J619" i="2"/>
  <c r="J621" i="2"/>
  <c r="J618" i="2"/>
  <c r="I621" i="2"/>
  <c r="H621" i="2"/>
  <c r="G621" i="2"/>
  <c r="F621" i="2" s="1"/>
  <c r="I620" i="2"/>
  <c r="H620" i="2"/>
  <c r="G620" i="2"/>
  <c r="F620" i="2" s="1"/>
  <c r="I619" i="2"/>
  <c r="H619" i="2"/>
  <c r="G619" i="2"/>
  <c r="F619" i="2" s="1"/>
  <c r="I618" i="2"/>
  <c r="H618" i="2"/>
  <c r="G618" i="2"/>
  <c r="F618" i="2" s="1"/>
  <c r="I617" i="2"/>
  <c r="H617" i="2"/>
  <c r="G617" i="2"/>
  <c r="F617" i="2" s="1"/>
  <c r="J617" i="2" s="1"/>
  <c r="K617" i="2" s="1"/>
  <c r="I616" i="2"/>
  <c r="H616" i="2"/>
  <c r="G616" i="2"/>
  <c r="F616" i="2" s="1"/>
  <c r="J616" i="2" s="1"/>
  <c r="K616" i="2" s="1"/>
  <c r="I615" i="2"/>
  <c r="H615" i="2"/>
  <c r="G615" i="2"/>
  <c r="F615" i="2"/>
  <c r="J615" i="2" s="1"/>
  <c r="K615" i="2" s="1"/>
  <c r="I614" i="2"/>
  <c r="H614" i="2"/>
  <c r="G614" i="2"/>
  <c r="F614" i="2" s="1"/>
  <c r="J614" i="2" s="1"/>
  <c r="K614" i="2" s="1"/>
  <c r="I613" i="2"/>
  <c r="H613" i="2"/>
  <c r="G613" i="2"/>
  <c r="F613" i="2" s="1"/>
  <c r="J613" i="2" s="1"/>
  <c r="K613" i="2" s="1"/>
  <c r="I612" i="2"/>
  <c r="H612" i="2"/>
  <c r="G612" i="2"/>
  <c r="F612" i="2" s="1"/>
  <c r="J612" i="2" s="1"/>
  <c r="K612" i="2" s="1"/>
  <c r="I611" i="2"/>
  <c r="H611" i="2"/>
  <c r="G611" i="2"/>
  <c r="F611" i="2" s="1"/>
  <c r="J611" i="2" s="1"/>
  <c r="K611" i="2" s="1"/>
  <c r="I610" i="2"/>
  <c r="H610" i="2"/>
  <c r="G610" i="2"/>
  <c r="F610" i="2" s="1"/>
  <c r="J610" i="2" s="1"/>
  <c r="K610" i="2" s="1"/>
  <c r="I609" i="2"/>
  <c r="H609" i="2"/>
  <c r="G609" i="2"/>
  <c r="F609" i="2" s="1"/>
  <c r="J609" i="2" s="1"/>
  <c r="K609" i="2" s="1"/>
  <c r="I608" i="2"/>
  <c r="H608" i="2"/>
  <c r="G608" i="2"/>
  <c r="F608" i="2" s="1"/>
  <c r="J608" i="2" s="1"/>
  <c r="K608" i="2" s="1"/>
  <c r="J592" i="2"/>
  <c r="I595" i="2"/>
  <c r="H595" i="2"/>
  <c r="G595" i="2"/>
  <c r="F595" i="2" s="1"/>
  <c r="J595" i="2" s="1"/>
  <c r="K595" i="2" s="1"/>
  <c r="I594" i="2"/>
  <c r="H594" i="2"/>
  <c r="G594" i="2"/>
  <c r="F594" i="2" s="1"/>
  <c r="J594" i="2" s="1"/>
  <c r="K594" i="2" s="1"/>
  <c r="I593" i="2"/>
  <c r="H593" i="2"/>
  <c r="G593" i="2"/>
  <c r="F593" i="2" s="1"/>
  <c r="J593" i="2" s="1"/>
  <c r="K593" i="2" s="1"/>
  <c r="I592" i="2"/>
  <c r="H592" i="2"/>
  <c r="G592" i="2"/>
  <c r="F592" i="2" s="1"/>
  <c r="K592" i="2" s="1"/>
  <c r="I579" i="2"/>
  <c r="H579" i="2"/>
  <c r="G579" i="2"/>
  <c r="F579" i="2" s="1"/>
  <c r="J579" i="2" s="1"/>
  <c r="K579" i="2" s="1"/>
  <c r="I578" i="2"/>
  <c r="H578" i="2"/>
  <c r="G578" i="2"/>
  <c r="F578" i="2"/>
  <c r="J578" i="2" s="1"/>
  <c r="K578" i="2" s="1"/>
  <c r="I577" i="2"/>
  <c r="H577" i="2"/>
  <c r="G577" i="2"/>
  <c r="F577" i="2" s="1"/>
  <c r="J577" i="2" s="1"/>
  <c r="K577" i="2" s="1"/>
  <c r="I576" i="2"/>
  <c r="H576" i="2"/>
  <c r="G576" i="2"/>
  <c r="F576" i="2"/>
  <c r="J576" i="2" s="1"/>
  <c r="K576" i="2" s="1"/>
  <c r="J562" i="2"/>
  <c r="J561" i="2"/>
  <c r="I562" i="2"/>
  <c r="H562" i="2"/>
  <c r="G562" i="2"/>
  <c r="F562" i="2" s="1"/>
  <c r="K562" i="2" s="1"/>
  <c r="I561" i="2"/>
  <c r="H561" i="2"/>
  <c r="G561" i="2"/>
  <c r="F561" i="2" s="1"/>
  <c r="I563" i="2"/>
  <c r="H563" i="2"/>
  <c r="G563" i="2"/>
  <c r="F563" i="2"/>
  <c r="J563" i="2" s="1"/>
  <c r="K563" i="2" s="1"/>
  <c r="I560" i="2"/>
  <c r="H560" i="2"/>
  <c r="G560" i="2"/>
  <c r="F560" i="2" s="1"/>
  <c r="J560" i="2" s="1"/>
  <c r="K560" i="2" s="1"/>
  <c r="I547" i="2"/>
  <c r="H547" i="2"/>
  <c r="G547" i="2"/>
  <c r="F547" i="2" s="1"/>
  <c r="J547" i="2" s="1"/>
  <c r="K547" i="2" s="1"/>
  <c r="J523" i="2"/>
  <c r="J524" i="2"/>
  <c r="I534" i="2"/>
  <c r="H534" i="2"/>
  <c r="G534" i="2"/>
  <c r="F534" i="2"/>
  <c r="J534" i="2" s="1"/>
  <c r="K534" i="2" s="1"/>
  <c r="I533" i="2"/>
  <c r="H533" i="2"/>
  <c r="G533" i="2"/>
  <c r="F533" i="2" s="1"/>
  <c r="J533" i="2" s="1"/>
  <c r="K533" i="2" s="1"/>
  <c r="I532" i="2"/>
  <c r="H532" i="2"/>
  <c r="G532" i="2"/>
  <c r="F532" i="2" s="1"/>
  <c r="J532" i="2" s="1"/>
  <c r="K532" i="2" s="1"/>
  <c r="I531" i="2"/>
  <c r="H531" i="2"/>
  <c r="G531" i="2"/>
  <c r="F531" i="2" s="1"/>
  <c r="J531" i="2" s="1"/>
  <c r="K531" i="2" s="1"/>
  <c r="I530" i="2"/>
  <c r="H530" i="2"/>
  <c r="G530" i="2"/>
  <c r="F530" i="2" s="1"/>
  <c r="J530" i="2" s="1"/>
  <c r="K530" i="2" s="1"/>
  <c r="I529" i="2"/>
  <c r="H529" i="2"/>
  <c r="G529" i="2"/>
  <c r="F529" i="2" s="1"/>
  <c r="J529" i="2" s="1"/>
  <c r="K529" i="2" s="1"/>
  <c r="I528" i="2"/>
  <c r="H528" i="2"/>
  <c r="G528" i="2"/>
  <c r="F528" i="2" s="1"/>
  <c r="J528" i="2" s="1"/>
  <c r="K528" i="2" s="1"/>
  <c r="I527" i="2"/>
  <c r="H527" i="2"/>
  <c r="G527" i="2"/>
  <c r="F527" i="2" s="1"/>
  <c r="J527" i="2" s="1"/>
  <c r="K527" i="2" s="1"/>
  <c r="I526" i="2"/>
  <c r="H526" i="2"/>
  <c r="G526" i="2"/>
  <c r="F526" i="2" s="1"/>
  <c r="J526" i="2" s="1"/>
  <c r="K526" i="2" s="1"/>
  <c r="J525" i="2"/>
  <c r="I523" i="2"/>
  <c r="H523" i="2"/>
  <c r="G523" i="2"/>
  <c r="F523" i="2" s="1"/>
  <c r="I522" i="2"/>
  <c r="H522" i="2"/>
  <c r="G522" i="2"/>
  <c r="F522" i="2" s="1"/>
  <c r="J522" i="2" s="1"/>
  <c r="K522" i="2" s="1"/>
  <c r="I525" i="2"/>
  <c r="H525" i="2"/>
  <c r="G525" i="2"/>
  <c r="F525" i="2" s="1"/>
  <c r="I524" i="2"/>
  <c r="H524" i="2"/>
  <c r="G524" i="2"/>
  <c r="F524" i="2" s="1"/>
  <c r="J505" i="2"/>
  <c r="J506" i="2"/>
  <c r="J507" i="2"/>
  <c r="J508" i="2"/>
  <c r="J509" i="2"/>
  <c r="I509" i="2"/>
  <c r="H509" i="2"/>
  <c r="G509" i="2"/>
  <c r="F509" i="2" s="1"/>
  <c r="I508" i="2"/>
  <c r="H508" i="2"/>
  <c r="G508" i="2"/>
  <c r="F508" i="2" s="1"/>
  <c r="I507" i="2"/>
  <c r="H507" i="2"/>
  <c r="G507" i="2"/>
  <c r="F507" i="2" s="1"/>
  <c r="I506" i="2"/>
  <c r="H506" i="2"/>
  <c r="G506" i="2"/>
  <c r="F506" i="2" s="1"/>
  <c r="I505" i="2"/>
  <c r="H505" i="2"/>
  <c r="G505" i="2"/>
  <c r="F505" i="2" s="1"/>
  <c r="I504" i="2"/>
  <c r="H504" i="2"/>
  <c r="G504" i="2"/>
  <c r="F504" i="2" s="1"/>
  <c r="J504" i="2" s="1"/>
  <c r="K504" i="2" s="1"/>
  <c r="I503" i="2"/>
  <c r="H503" i="2"/>
  <c r="G503" i="2"/>
  <c r="F503" i="2" s="1"/>
  <c r="J503" i="2" s="1"/>
  <c r="K503" i="2" s="1"/>
  <c r="I502" i="2"/>
  <c r="H502" i="2"/>
  <c r="G502" i="2"/>
  <c r="F502" i="2" s="1"/>
  <c r="J502" i="2" s="1"/>
  <c r="K502" i="2" s="1"/>
  <c r="I501" i="2"/>
  <c r="H501" i="2"/>
  <c r="G501" i="2"/>
  <c r="F501" i="2" s="1"/>
  <c r="J501" i="2" s="1"/>
  <c r="K501" i="2" s="1"/>
  <c r="I500" i="2"/>
  <c r="H500" i="2"/>
  <c r="G500" i="2"/>
  <c r="F500" i="2" s="1"/>
  <c r="J500" i="2" s="1"/>
  <c r="K500" i="2" s="1"/>
  <c r="I499" i="2"/>
  <c r="H499" i="2"/>
  <c r="G499" i="2"/>
  <c r="F499" i="2"/>
  <c r="J499" i="2" s="1"/>
  <c r="K499" i="2" s="1"/>
  <c r="I498" i="2"/>
  <c r="H498" i="2"/>
  <c r="G498" i="2"/>
  <c r="F498" i="2"/>
  <c r="J498" i="2" s="1"/>
  <c r="K498" i="2" s="1"/>
  <c r="I497" i="2"/>
  <c r="H497" i="2"/>
  <c r="G497" i="2"/>
  <c r="F497" i="2" s="1"/>
  <c r="J497" i="2" s="1"/>
  <c r="K497" i="2" s="1"/>
  <c r="I496" i="2"/>
  <c r="H496" i="2"/>
  <c r="G496" i="2"/>
  <c r="F496" i="2" s="1"/>
  <c r="J496" i="2" s="1"/>
  <c r="K496" i="2" s="1"/>
  <c r="I495" i="2"/>
  <c r="H495" i="2"/>
  <c r="G495" i="2"/>
  <c r="F495" i="2" s="1"/>
  <c r="J495" i="2" s="1"/>
  <c r="K495" i="2" s="1"/>
  <c r="I494" i="2"/>
  <c r="H494" i="2"/>
  <c r="G494" i="2"/>
  <c r="F494" i="2" s="1"/>
  <c r="J494" i="2" s="1"/>
  <c r="K494" i="2" s="1"/>
  <c r="J475" i="2"/>
  <c r="J480" i="2"/>
  <c r="I481" i="2"/>
  <c r="H481" i="2"/>
  <c r="G481" i="2"/>
  <c r="F481" i="2"/>
  <c r="J481" i="2" s="1"/>
  <c r="K481" i="2" s="1"/>
  <c r="I480" i="2"/>
  <c r="H480" i="2"/>
  <c r="G480" i="2"/>
  <c r="F480" i="2"/>
  <c r="K480" i="2" s="1"/>
  <c r="I479" i="2"/>
  <c r="H479" i="2"/>
  <c r="G479" i="2"/>
  <c r="F479" i="2" s="1"/>
  <c r="J479" i="2" s="1"/>
  <c r="K479" i="2" s="1"/>
  <c r="I478" i="2"/>
  <c r="H478" i="2"/>
  <c r="G478" i="2"/>
  <c r="F478" i="2"/>
  <c r="J478" i="2" s="1"/>
  <c r="K478" i="2" s="1"/>
  <c r="I477" i="2"/>
  <c r="H477" i="2"/>
  <c r="G477" i="2"/>
  <c r="F477" i="2" s="1"/>
  <c r="J477" i="2" s="1"/>
  <c r="K477" i="2" s="1"/>
  <c r="I476" i="2"/>
  <c r="H476" i="2"/>
  <c r="G476" i="2"/>
  <c r="F476" i="2" s="1"/>
  <c r="J476" i="2" s="1"/>
  <c r="K476" i="2" s="1"/>
  <c r="I475" i="2"/>
  <c r="H475" i="2"/>
  <c r="G475" i="2"/>
  <c r="F475" i="2" s="1"/>
  <c r="I462" i="2"/>
  <c r="H462" i="2"/>
  <c r="G462" i="2"/>
  <c r="F462" i="2" s="1"/>
  <c r="J462" i="2" s="1"/>
  <c r="K462" i="2" s="1"/>
  <c r="I449" i="2"/>
  <c r="H449" i="2"/>
  <c r="G449" i="2"/>
  <c r="F449" i="2"/>
  <c r="J449" i="2" s="1"/>
  <c r="K449" i="2" s="1"/>
  <c r="I436" i="2"/>
  <c r="H436" i="2"/>
  <c r="G436" i="2"/>
  <c r="F436" i="2" s="1"/>
  <c r="J436" i="2" s="1"/>
  <c r="K436" i="2" s="1"/>
  <c r="J422" i="2"/>
  <c r="J423" i="2"/>
  <c r="J421" i="2"/>
  <c r="I420" i="2"/>
  <c r="H420" i="2"/>
  <c r="G420" i="2"/>
  <c r="F420" i="2" s="1"/>
  <c r="J420" i="2" s="1"/>
  <c r="K420" i="2" s="1"/>
  <c r="J419" i="2"/>
  <c r="K419" i="2" s="1"/>
  <c r="I419" i="2"/>
  <c r="H419" i="2"/>
  <c r="G419" i="2"/>
  <c r="F419" i="2"/>
  <c r="I418" i="2"/>
  <c r="H418" i="2"/>
  <c r="G418" i="2"/>
  <c r="F418" i="2" s="1"/>
  <c r="J418" i="2" s="1"/>
  <c r="K418" i="2" s="1"/>
  <c r="I417" i="2"/>
  <c r="H417" i="2"/>
  <c r="G417" i="2"/>
  <c r="F417" i="2"/>
  <c r="J417" i="2" s="1"/>
  <c r="K417" i="2" s="1"/>
  <c r="I416" i="2"/>
  <c r="H416" i="2"/>
  <c r="G416" i="2"/>
  <c r="F416" i="2" s="1"/>
  <c r="J416" i="2" s="1"/>
  <c r="K416" i="2" s="1"/>
  <c r="J395" i="2"/>
  <c r="J394" i="2"/>
  <c r="J398" i="2"/>
  <c r="J397" i="2"/>
  <c r="J396" i="2"/>
  <c r="I423" i="2"/>
  <c r="H423" i="2"/>
  <c r="G423" i="2"/>
  <c r="F423" i="2" s="1"/>
  <c r="K423" i="2" s="1"/>
  <c r="I422" i="2"/>
  <c r="H422" i="2"/>
  <c r="G422" i="2"/>
  <c r="F422" i="2" s="1"/>
  <c r="I421" i="2"/>
  <c r="H421" i="2"/>
  <c r="G421" i="2"/>
  <c r="F421" i="2"/>
  <c r="I398" i="2"/>
  <c r="H398" i="2"/>
  <c r="G398" i="2"/>
  <c r="F398" i="2"/>
  <c r="I397" i="2"/>
  <c r="H397" i="2"/>
  <c r="G397" i="2"/>
  <c r="F397" i="2" s="1"/>
  <c r="I396" i="2"/>
  <c r="H396" i="2"/>
  <c r="G396" i="2"/>
  <c r="F396" i="2" s="1"/>
  <c r="I395" i="2"/>
  <c r="H395" i="2"/>
  <c r="G395" i="2"/>
  <c r="F395" i="2" s="1"/>
  <c r="I394" i="2"/>
  <c r="H394" i="2"/>
  <c r="G394" i="2"/>
  <c r="F394" i="2" s="1"/>
  <c r="J381" i="2"/>
  <c r="J380" i="2"/>
  <c r="I381" i="2"/>
  <c r="H381" i="2"/>
  <c r="G381" i="2"/>
  <c r="F381" i="2" s="1"/>
  <c r="K381" i="2" s="1"/>
  <c r="I380" i="2"/>
  <c r="H380" i="2"/>
  <c r="G380" i="2"/>
  <c r="F380" i="2" s="1"/>
  <c r="J367" i="2"/>
  <c r="I367" i="2"/>
  <c r="H367" i="2"/>
  <c r="G367" i="2"/>
  <c r="F367" i="2"/>
  <c r="K367" i="2" s="1"/>
  <c r="J354" i="2"/>
  <c r="I354" i="2"/>
  <c r="H354" i="2"/>
  <c r="G354" i="2"/>
  <c r="F354" i="2" s="1"/>
  <c r="I341" i="2"/>
  <c r="H341" i="2"/>
  <c r="G341" i="2"/>
  <c r="F341" i="2" s="1"/>
  <c r="J341" i="2" s="1"/>
  <c r="K341" i="2" s="1"/>
  <c r="J328" i="2"/>
  <c r="I328" i="2"/>
  <c r="H328" i="2"/>
  <c r="G328" i="2"/>
  <c r="F328" i="2" s="1"/>
  <c r="J315" i="2"/>
  <c r="I315" i="2"/>
  <c r="H315" i="2"/>
  <c r="G315" i="2"/>
  <c r="F315" i="2" s="1"/>
  <c r="J302" i="2"/>
  <c r="I302" i="2"/>
  <c r="H302" i="2"/>
  <c r="G302" i="2"/>
  <c r="F302" i="2" s="1"/>
  <c r="K302" i="2" s="1"/>
  <c r="J289" i="2"/>
  <c r="I289" i="2"/>
  <c r="H289" i="2"/>
  <c r="G289" i="2"/>
  <c r="F289" i="2" s="1"/>
  <c r="J276" i="2"/>
  <c r="I276" i="2"/>
  <c r="H276" i="2"/>
  <c r="G276" i="2"/>
  <c r="F276" i="2" s="1"/>
  <c r="I263" i="2"/>
  <c r="H263" i="2"/>
  <c r="G263" i="2"/>
  <c r="F263" i="2" s="1"/>
  <c r="J263" i="2" s="1"/>
  <c r="K263" i="2" s="1"/>
  <c r="I250" i="2"/>
  <c r="H250" i="2"/>
  <c r="G250" i="2"/>
  <c r="F250" i="2" s="1"/>
  <c r="J250" i="2" s="1"/>
  <c r="K250" i="2" s="1"/>
  <c r="J237" i="2"/>
  <c r="I237" i="2"/>
  <c r="H237" i="2"/>
  <c r="G237" i="2"/>
  <c r="F237" i="2" s="1"/>
  <c r="J224" i="2"/>
  <c r="I224" i="2"/>
  <c r="H224" i="2"/>
  <c r="G224" i="2"/>
  <c r="F224" i="2" s="1"/>
  <c r="J211" i="2"/>
  <c r="I211" i="2"/>
  <c r="H211" i="2"/>
  <c r="G211" i="2"/>
  <c r="F211" i="2"/>
  <c r="K211" i="2" s="1"/>
  <c r="J198" i="2"/>
  <c r="I198" i="2"/>
  <c r="H198" i="2"/>
  <c r="G198" i="2"/>
  <c r="F198" i="2" s="1"/>
  <c r="J185" i="2"/>
  <c r="I185" i="2"/>
  <c r="H185" i="2"/>
  <c r="G185" i="2"/>
  <c r="F185" i="2" s="1"/>
  <c r="J172" i="2"/>
  <c r="I172" i="2"/>
  <c r="H172" i="2"/>
  <c r="G172" i="2"/>
  <c r="F172" i="2" s="1"/>
  <c r="K172" i="2" s="1"/>
  <c r="J159" i="2"/>
  <c r="I159" i="2"/>
  <c r="H159" i="2"/>
  <c r="G159" i="2"/>
  <c r="F159" i="2" s="1"/>
  <c r="J146" i="2"/>
  <c r="I146" i="2"/>
  <c r="H146" i="2"/>
  <c r="G146" i="2"/>
  <c r="F146" i="2" s="1"/>
  <c r="J133" i="2"/>
  <c r="I133" i="2"/>
  <c r="H133" i="2"/>
  <c r="G133" i="2"/>
  <c r="F133" i="2" s="1"/>
  <c r="K133" i="2" s="1"/>
  <c r="J120" i="2"/>
  <c r="I120" i="2"/>
  <c r="H120" i="2"/>
  <c r="G120" i="2"/>
  <c r="F120" i="2" s="1"/>
  <c r="J107" i="2"/>
  <c r="J81" i="2"/>
  <c r="J68" i="2"/>
  <c r="I107" i="2"/>
  <c r="H107" i="2"/>
  <c r="G107" i="2"/>
  <c r="F107" i="2" s="1"/>
  <c r="K107" i="2" s="1"/>
  <c r="I94" i="2"/>
  <c r="H94" i="2"/>
  <c r="G94" i="2"/>
  <c r="F94" i="2" s="1"/>
  <c r="J94" i="2" s="1"/>
  <c r="K94" i="2" s="1"/>
  <c r="I81" i="2"/>
  <c r="H81" i="2"/>
  <c r="G81" i="2"/>
  <c r="F81" i="2" s="1"/>
  <c r="I68" i="2"/>
  <c r="H68" i="2"/>
  <c r="G68" i="2"/>
  <c r="F68" i="2" s="1"/>
  <c r="J55" i="2"/>
  <c r="G55" i="2"/>
  <c r="G49" i="2"/>
  <c r="G50" i="2"/>
  <c r="G51" i="2"/>
  <c r="G52" i="2"/>
  <c r="G53" i="2"/>
  <c r="G54" i="2"/>
  <c r="G48" i="2"/>
  <c r="F48" i="2" s="1"/>
  <c r="J48" i="2" s="1"/>
  <c r="K48" i="2" s="1"/>
  <c r="I55" i="2"/>
  <c r="H55" i="2"/>
  <c r="F55" i="2"/>
  <c r="I54" i="2"/>
  <c r="H54" i="2"/>
  <c r="F54" i="2"/>
  <c r="J54" i="2" s="1"/>
  <c r="K54" i="2" s="1"/>
  <c r="I53" i="2"/>
  <c r="H53" i="2"/>
  <c r="F53" i="2"/>
  <c r="J53" i="2" s="1"/>
  <c r="K53" i="2" s="1"/>
  <c r="I52" i="2"/>
  <c r="H52" i="2"/>
  <c r="F52" i="2"/>
  <c r="J52" i="2" s="1"/>
  <c r="K52" i="2" s="1"/>
  <c r="I51" i="2"/>
  <c r="H51" i="2"/>
  <c r="F51" i="2"/>
  <c r="J51" i="2" s="1"/>
  <c r="K51" i="2" s="1"/>
  <c r="I50" i="2"/>
  <c r="H50" i="2"/>
  <c r="F50" i="2"/>
  <c r="J50" i="2" s="1"/>
  <c r="K50" i="2" s="1"/>
  <c r="I49" i="2"/>
  <c r="H49" i="2"/>
  <c r="F49" i="2"/>
  <c r="J49" i="2" s="1"/>
  <c r="K49" i="2" s="1"/>
  <c r="I48" i="2"/>
  <c r="H48" i="2"/>
  <c r="I35" i="2"/>
  <c r="I34" i="2"/>
  <c r="I33" i="2"/>
  <c r="H35" i="2"/>
  <c r="H34" i="2"/>
  <c r="J34" i="2" s="1"/>
  <c r="K34" i="2" s="1"/>
  <c r="H33" i="2"/>
  <c r="J33" i="2" s="1"/>
  <c r="K33" i="2" s="1"/>
  <c r="J35" i="2"/>
  <c r="K35" i="2" s="1"/>
  <c r="G35" i="2"/>
  <c r="F35" i="2"/>
  <c r="G34" i="2"/>
  <c r="F34" i="2" s="1"/>
  <c r="G33" i="2"/>
  <c r="F33" i="2"/>
  <c r="K18" i="2"/>
  <c r="J18" i="2" s="1"/>
  <c r="J13" i="2"/>
  <c r="J14" i="2"/>
  <c r="J15" i="2"/>
  <c r="J16" i="2"/>
  <c r="J17" i="2"/>
  <c r="J19" i="2"/>
  <c r="J20" i="2"/>
  <c r="J12" i="2"/>
  <c r="F13" i="2"/>
  <c r="F14" i="2"/>
  <c r="F15" i="2"/>
  <c r="F16" i="2"/>
  <c r="F17" i="2"/>
  <c r="F18" i="2"/>
  <c r="F19" i="2"/>
  <c r="F20" i="2"/>
  <c r="F12" i="2"/>
  <c r="G13" i="2"/>
  <c r="M13" i="2" s="1"/>
  <c r="G14" i="2"/>
  <c r="M14" i="2" s="1"/>
  <c r="G15" i="2"/>
  <c r="M15" i="2" s="1"/>
  <c r="G16" i="2"/>
  <c r="M16" i="2" s="1"/>
  <c r="G17" i="2"/>
  <c r="M17" i="2" s="1"/>
  <c r="G18" i="2"/>
  <c r="M18" i="2" s="1"/>
  <c r="G19" i="2"/>
  <c r="M19" i="2" s="1"/>
  <c r="G20" i="2"/>
  <c r="M20" i="2" s="1"/>
  <c r="G12" i="2"/>
  <c r="M12" i="2" s="1"/>
  <c r="K2057" i="2" l="1"/>
  <c r="K2042" i="2"/>
  <c r="K1855" i="2"/>
  <c r="K1854" i="2"/>
  <c r="K1856" i="2"/>
  <c r="K1824" i="2"/>
  <c r="K1806" i="2"/>
  <c r="K1689" i="2"/>
  <c r="K1560" i="2"/>
  <c r="K1487" i="2"/>
  <c r="K1485" i="2"/>
  <c r="K1375" i="2"/>
  <c r="J1352" i="2"/>
  <c r="F1355" i="2"/>
  <c r="F1351" i="2"/>
  <c r="K1337" i="2"/>
  <c r="K1260" i="2"/>
  <c r="K1235" i="2"/>
  <c r="K1211" i="2"/>
  <c r="K1191" i="2"/>
  <c r="J1080" i="2"/>
  <c r="K1080" i="2" s="1"/>
  <c r="F1155" i="2"/>
  <c r="J1154" i="2"/>
  <c r="J1129" i="2"/>
  <c r="F1129" i="2"/>
  <c r="K1106" i="2"/>
  <c r="K1061" i="2"/>
  <c r="K1060" i="2"/>
  <c r="K957" i="2"/>
  <c r="K843" i="2"/>
  <c r="K797" i="2"/>
  <c r="K720" i="2"/>
  <c r="K640" i="2"/>
  <c r="K621" i="2"/>
  <c r="K618" i="2"/>
  <c r="K619" i="2"/>
  <c r="K620" i="2"/>
  <c r="K561" i="2"/>
  <c r="K523" i="2"/>
  <c r="K524" i="2"/>
  <c r="K525" i="2"/>
  <c r="K505" i="2"/>
  <c r="K509" i="2"/>
  <c r="K506" i="2"/>
  <c r="K507" i="2"/>
  <c r="K508" i="2"/>
  <c r="K475" i="2"/>
  <c r="K422" i="2"/>
  <c r="K421" i="2"/>
  <c r="K396" i="2"/>
  <c r="K394" i="2"/>
  <c r="K398" i="2"/>
  <c r="K397" i="2"/>
  <c r="K395" i="2"/>
  <c r="K380" i="2"/>
  <c r="K354" i="2"/>
  <c r="K328" i="2"/>
  <c r="K315" i="2"/>
  <c r="K289" i="2"/>
  <c r="K276" i="2"/>
  <c r="K237" i="2"/>
  <c r="K224" i="2"/>
  <c r="K198" i="2"/>
  <c r="K185" i="2"/>
  <c r="K159" i="2"/>
  <c r="K146" i="2"/>
  <c r="K120" i="2"/>
  <c r="K81" i="2"/>
  <c r="K68" i="2"/>
  <c r="K55" i="2"/>
</calcChain>
</file>

<file path=xl/sharedStrings.xml><?xml version="1.0" encoding="utf-8"?>
<sst xmlns="http://schemas.openxmlformats.org/spreadsheetml/2006/main" count="7559" uniqueCount="1189">
  <si>
    <t>Objeto</t>
  </si>
  <si>
    <t>Município</t>
  </si>
  <si>
    <t>Endereço</t>
  </si>
  <si>
    <t>Natureza</t>
  </si>
  <si>
    <t>Extensão de via</t>
  </si>
  <si>
    <t>Código</t>
  </si>
  <si>
    <t>01.090.0000-5</t>
  </si>
  <si>
    <t>05.100.1000-5</t>
  </si>
  <si>
    <t>Composição EMOP - 01.050.0190-0</t>
  </si>
  <si>
    <t xml:space="preserve"> 01.050.0190-0 </t>
  </si>
  <si>
    <t>Descrição</t>
  </si>
  <si>
    <t>PROJETO EXECUTIVO DE VIA PARA VEICULOS E PEDESTRES EM RUAS E AVENIDAS URBANAS,COM CALCADAS EM AMBOS OS LADOS E 2 FAIXAS D E ROLAMENTO COM LARGURA MAXIMA DE 13M,APRESENTADO NOS PADROE S DA CONTRATANTE 9% - DESPESAS ADMINISTRATIVAS E DE MATERIAIS</t>
  </si>
  <si>
    <t>Data</t>
  </si>
  <si>
    <t xml:space="preserve"> 03/2025 </t>
  </si>
  <si>
    <t>Estado</t>
  </si>
  <si>
    <t>Rio de Janeiro</t>
  </si>
  <si>
    <t>Tipo</t>
  </si>
  <si>
    <t>SERVIÇOS DE ESCRITÓRIO, LABORATÓRIO E CAMPO</t>
  </si>
  <si>
    <t>Unidade</t>
  </si>
  <si>
    <t>HA</t>
  </si>
  <si>
    <t>Porcentagem</t>
  </si>
  <si>
    <t>Valor sem Desoneração</t>
  </si>
  <si>
    <t>Valor com Desoneração</t>
  </si>
  <si>
    <t>Coeficiente</t>
  </si>
  <si>
    <t>Percentual</t>
  </si>
  <si>
    <t>I</t>
  </si>
  <si>
    <t xml:space="preserve"> 01902 </t>
  </si>
  <si>
    <t>MAO-DE-OBRA DE ASSISTENTE TECNICO, INCLU SIVE ENCARGOS SOCIAIS</t>
  </si>
  <si>
    <t>Mão de Obra</t>
  </si>
  <si>
    <t>H</t>
  </si>
  <si>
    <t>46,48</t>
  </si>
  <si>
    <t xml:space="preserve"> 01909 </t>
  </si>
  <si>
    <t>MAO-DE-OBRA DE AUXILIAR DE DESENHISTA, I NCLUSIVE ENCARGOS SOCIAIS</t>
  </si>
  <si>
    <t xml:space="preserve"> 01914 </t>
  </si>
  <si>
    <t>MAO-DE-OBRA DE ESTAGIARIO DA CONSTRUCAO CIVIL, INCLUSIVE ENCARGOS SOCIAIS</t>
  </si>
  <si>
    <t xml:space="preserve"> 01924 </t>
  </si>
  <si>
    <t>MAO-DE-OBRA DE AUXILIAR TECNICO, INCLUSI VE ENCARGOS SOCIAIS</t>
  </si>
  <si>
    <t>21,27</t>
  </si>
  <si>
    <t xml:space="preserve"> 10963 </t>
  </si>
  <si>
    <t>MAO-DE-OBRA DE ARQUITETO OU ENGENHEIRO J UNIOR-PROJETO E CONSULTORIA, INCLUSIVE E NCARGOS SOCIAIS</t>
  </si>
  <si>
    <t xml:space="preserve"> 10964 </t>
  </si>
  <si>
    <t>MAO-DE-OBRA DE ARQUITETO OU ENGENHEIRO P LENO-PROJETO E CONSULTORIA, INCLUSIVE EN CARGOS SOCIAIS</t>
  </si>
  <si>
    <t xml:space="preserve"> 10965 </t>
  </si>
  <si>
    <t>MAO-DE-OBRA DE ARQUITETO OU ENGENHEIRO S ENIOR DE CONSULTORIA, INCLUSIVE ENCARGOS  SOCIAIS</t>
  </si>
  <si>
    <t xml:space="preserve"> 10978 </t>
  </si>
  <si>
    <t>MAO-DE-OBRA DE SECRETARIA PARA SERVICOS DE CONSULTORIA, INCLUSIVE ENCARGOS SOCIA IS</t>
  </si>
  <si>
    <t xml:space="preserve"> 10995 </t>
  </si>
  <si>
    <t>MAO-DE-OBRA DE DIGITADOR, INCLUSIVE ENCA RGOS SOCIAIS</t>
  </si>
  <si>
    <t>Composição EMOP - 01.050.0157-0</t>
  </si>
  <si>
    <t xml:space="preserve"> 01.050.0157-0 </t>
  </si>
  <si>
    <t>PROJETO EXECUTIVO DE SISTEMA DE DRENAGEM ACIMA DE 20.000M2,A PRESENTADO NOS PADROES DA CONTRATANTE</t>
  </si>
  <si>
    <t>m²</t>
  </si>
  <si>
    <t xml:space="preserve"> 01945 </t>
  </si>
  <si>
    <t>MAO-DE-OBRA DE ENGENHEIRO OU ARQUITETO C OORDENADOR DE OBRAS, INCLUSIVE ENCARGOS SOCIAIS</t>
  </si>
  <si>
    <t>298,00</t>
  </si>
  <si>
    <t>0,0014</t>
  </si>
  <si>
    <t>0,0000</t>
  </si>
  <si>
    <t xml:space="preserve"> 01951 </t>
  </si>
  <si>
    <t>MAO-DE-OBRA DE DESENHISTA A (DESENHO TOP OGRAFICO A PARTIR DE CADERNETAS), INCLUS IVE ENCARGOS SOCIAIS</t>
  </si>
  <si>
    <t>38,59</t>
  </si>
  <si>
    <t xml:space="preserve"> 01985 </t>
  </si>
  <si>
    <t>MAO-DE-OBRA DE ENGENHEIRO OU ARQUITETO S ENIOR, INCLUSIVE ENCARGOS SOCIAIS</t>
  </si>
  <si>
    <t>Composição EMOP - 01.016.0010-0</t>
  </si>
  <si>
    <t xml:space="preserve"> 01.016.0010-0 </t>
  </si>
  <si>
    <t>LEVANTAMENTO TOPOGRAFICO,PLANIALTIMETRICO E CADASTRAL,DE TER RENO DE OROGRAFIA NAO ACIDENTADA,VEGETACAO RALA E EDIFICACAO DENSA</t>
  </si>
  <si>
    <t>C</t>
  </si>
  <si>
    <t xml:space="preserve"> 19.004.0035-2 </t>
  </si>
  <si>
    <t>MICRO-ONIBUS COM CAPACIDADE MINIMA DE 15 LUGARES,MOTOR DIESE L,INCLUSIVE MOTORISTA 50%-FILTRO</t>
  </si>
  <si>
    <t>ALUGUEL DE EQUIPAMENTOS</t>
  </si>
  <si>
    <t xml:space="preserve"> 19.011.0019-2 </t>
  </si>
  <si>
    <t>ESTACAO TOTAL,COM PRECISAO ANGULAR DE 1" A 2",ALCANCE MINIMO DE 500M SEM PRISMA,E ALCANCE MINIMO DE 3000M COM UM PRISMA, GATILHO RAPIDO,DISPLAY DUPLO,TECLADO ALFANUMERICO,MEMORIA IN TERNA COM MINIMO DE 17.000 PONTOS,PODENDO SER EXPANDIDO POR CARTAO DE MEMORIA OU PEN DRIVE,TRANSFERENCIA DE DADOS VIA USB,BATERIA RECARREGAVEL,EXCLUSIVE EQUIPE DE TOPOGRAFIA</t>
  </si>
  <si>
    <t xml:space="preserve"> 01950 </t>
  </si>
  <si>
    <t>MAO-DE-OBRA DE TOPOGRAFO A (SERVICOS DE CAMPO E ESCRITORIO, COM RESPONSABILIDADE DE DIRIGI-LOS),INCLUSIVE ENCARGOS SOCIAI</t>
  </si>
  <si>
    <t xml:space="preserve"> 01952 </t>
  </si>
  <si>
    <t>MAO-DE-OBRA DE AUXILIAR DE CALCULO TOPOG RAFICO, INCLUSIVE ENCARGOS SOCIAIS</t>
  </si>
  <si>
    <t xml:space="preserve"> 01995 </t>
  </si>
  <si>
    <t>MAO-DE-OBRA DE AUXILIAR DE TOPOGRAFIA, I NCLUSIVE ENCARGOS SOCIAIS</t>
  </si>
  <si>
    <t xml:space="preserve"> 01999 </t>
  </si>
  <si>
    <t>MAO-DE-OBRA DE SERVENTE DA CONSTRUCAO CI VIL, INCLUSIVE ENCARGOS SOCIAIS</t>
  </si>
  <si>
    <t>20,19</t>
  </si>
  <si>
    <t>Composição EMOP - 01.001.0001-0</t>
  </si>
  <si>
    <t xml:space="preserve"> 01.001.0001-0 </t>
  </si>
  <si>
    <t>LIMITE DE PLASTICIDADE</t>
  </si>
  <si>
    <t>UN</t>
  </si>
  <si>
    <t xml:space="preserve"> 55.100.0002-1 </t>
  </si>
  <si>
    <t>COMPOSICAO BASICA - ENSAIO DE LABORATORIO 33,9%-ASSISTENCIA TECNICA (30%) E DESGASTE DE FERRAMENTAS E EPI (3%)</t>
  </si>
  <si>
    <t>Composição EMOP - 01.001.0002-0</t>
  </si>
  <si>
    <t xml:space="preserve"> 01.001.0002-0 </t>
  </si>
  <si>
    <t>LIMITE DE LIQUIDEZ</t>
  </si>
  <si>
    <t xml:space="preserve"> 05/2025 </t>
  </si>
  <si>
    <t>Composição EMOP - 01.001.0004-0</t>
  </si>
  <si>
    <t xml:space="preserve"> 01.001.0004-0 </t>
  </si>
  <si>
    <t>ANALISE GRANULOMETRICA SEM SEDIMENTACAO (PENEIRAMENTO)</t>
  </si>
  <si>
    <t>Composição EMOP - 01.001.0007-0</t>
  </si>
  <si>
    <t xml:space="preserve"> 01.001.0007-0 </t>
  </si>
  <si>
    <t>MASSA ESPECIFICA APARENTE "IN SITU"</t>
  </si>
  <si>
    <t>Composição EMOP - 01.001.0009-0</t>
  </si>
  <si>
    <t xml:space="preserve"> 01.001.0009-0 </t>
  </si>
  <si>
    <t>EQUIVALENTE DE AREIA</t>
  </si>
  <si>
    <t>Composição EMOP - 01.001.0010-0</t>
  </si>
  <si>
    <t xml:space="preserve"> 01.001.0010-0 </t>
  </si>
  <si>
    <t>UMIDADE PELO METODO EXPEDITO "SPEEDY"</t>
  </si>
  <si>
    <t>Composição EMOP - 01.001.0011-0</t>
  </si>
  <si>
    <t xml:space="preserve"> 01.001.0011-0 </t>
  </si>
  <si>
    <t>COMPACTACAO: ENERGIA PROCTOR NORMAL</t>
  </si>
  <si>
    <t>Composição EMOP - 01.001.0013-0</t>
  </si>
  <si>
    <t xml:space="preserve"> 01.001.0013-0 </t>
  </si>
  <si>
    <t>COMPACTACAO: ENERGIA AASHTO MODIFICADA</t>
  </si>
  <si>
    <t>Composição EMOP - 01.001.0014-0</t>
  </si>
  <si>
    <t xml:space="preserve"> 01.001.0014-0 </t>
  </si>
  <si>
    <t>INDICE SUPORTE CALIFORNIA,POR 1 PONTO,COMPACTACAO COM ENERGI A PROCTOR NORMAL</t>
  </si>
  <si>
    <t>Composição EMOP - 01.001.0019-0</t>
  </si>
  <si>
    <t xml:space="preserve"> 01.001.0019-0 </t>
  </si>
  <si>
    <t>INDICE SUPORTE CALIFORNIA,POR 3 PONTOS,COMPACTACAO COM ENERG IA AASHTO MODIFICADA</t>
  </si>
  <si>
    <t>Composição EMOP - 01.001.0081-0</t>
  </si>
  <si>
    <t xml:space="preserve"> 01.001.0081-0 </t>
  </si>
  <si>
    <t>ANALISE GRANULOMETRICA EM AGREGADO MIUDO</t>
  </si>
  <si>
    <t>Composição EMOP - 01.001.0082-0</t>
  </si>
  <si>
    <t xml:space="preserve"> 01.001.0082-0 </t>
  </si>
  <si>
    <t>ANALISE GRANULOMETRICA EM AGREGADO GRAUDO</t>
  </si>
  <si>
    <t>Composição EMOP - 01.001.0160-0</t>
  </si>
  <si>
    <t xml:space="preserve"> 01.001.0160-0 </t>
  </si>
  <si>
    <t>PENETRACAO A 25°C,100G E 5S</t>
  </si>
  <si>
    <t>Composição EMOP - 01.001.0161-0</t>
  </si>
  <si>
    <t xml:space="preserve"> 01.001.0161-0 </t>
  </si>
  <si>
    <t>PONTO DE FULGOR CLEVELAND</t>
  </si>
  <si>
    <t>Composição EMOP - 01.001.0163-0</t>
  </si>
  <si>
    <t xml:space="preserve"> 01.001.0163-0 </t>
  </si>
  <si>
    <t>VISCOSIDADE SSF,A CADA TEMPERATURA PARA EMULSAO</t>
  </si>
  <si>
    <t>Composição EMOP - 01.001.0168-0</t>
  </si>
  <si>
    <t xml:space="preserve"> 01.001.0168-0 </t>
  </si>
  <si>
    <t>INDICE DE SUSCETIBILIDADE TERMICA</t>
  </si>
  <si>
    <t>Composição EMOP - 01.001.0173-0</t>
  </si>
  <si>
    <t xml:space="preserve"> 01.001.0173-0 </t>
  </si>
  <si>
    <t>DETERMINACAO DA CURVA VISCOSIDADE X TEMPERATURA</t>
  </si>
  <si>
    <t>Composição EMOP - 01.001.0198-0</t>
  </si>
  <si>
    <t xml:space="preserve"> 01.001.0198-0 </t>
  </si>
  <si>
    <t>DETERMINACAO DO TEOR DE BETUME</t>
  </si>
  <si>
    <t>Composição EMOP - 01.001.0199-0</t>
  </si>
  <si>
    <t xml:space="preserve"> 01.001.0199-0 </t>
  </si>
  <si>
    <t>DETERMINACAO DA ESTABILIDADE E FLUENCIA MARSHALL</t>
  </si>
  <si>
    <t>Composição EMOP - 01.001.0204-0</t>
  </si>
  <si>
    <t xml:space="preserve"> 01.001.0204-0 </t>
  </si>
  <si>
    <t>AMOSTRA GRANULOMETRICA APOS EXTRACAO DO LIGANTE</t>
  </si>
  <si>
    <t>Composição EMOP - 01.001.0205-0</t>
  </si>
  <si>
    <t xml:space="preserve"> 01.001.0205-0 </t>
  </si>
  <si>
    <t>DETERMINACAO,COM AUXILIO DE SONDA ROTATIVA,DA DENSIDADE DE M ISTURA COMPACTADA,POR CORPO DE PROVA</t>
  </si>
  <si>
    <t>Composição EMOP - 01.001.0208-0</t>
  </si>
  <si>
    <t xml:space="preserve"> 01.001.0208-0 </t>
  </si>
  <si>
    <t>DETERMINACAO DA RESISTENCIA A TRACAO POR COMPRESSAO DIAMETRA L DE MISTURAS BETUMINOSAS</t>
  </si>
  <si>
    <t>Composição EMOP - 01.001.0224-0</t>
  </si>
  <si>
    <t xml:space="preserve"> 01.001.0224-0 </t>
  </si>
  <si>
    <t>ENSAIO DE FINURA: RESIDUO NA PENEIRA Nº 200</t>
  </si>
  <si>
    <t>Composição EMOP - 01.001.0060-0</t>
  </si>
  <si>
    <t xml:space="preserve"> 01.001.0060-0 </t>
  </si>
  <si>
    <t>AMOSTRA DE SOLO - PREPARACAO PARA ENSAIOS DE COMPACTACAO E E NSAIOS DE CARACTERIZACAO</t>
  </si>
  <si>
    <t>Composição EMOP - 01.001.0150-0</t>
  </si>
  <si>
    <t xml:space="preserve"> 01.001.0150-0 </t>
  </si>
  <si>
    <t>CONTROLE TECNOLOGICO DE OBRAS EM CONCRETO ARMADO CONSIDERAND O APENAS O CONTROLE DO CONCRETO E CONSTANDO DE COLETA,MOLDAG EM E CAPEAMENTO DE CORPOS DE PROVA,TRANSPORTE ATE 50KM,ENSAI OS DE RESISTENCIA A COMPRESSAO AOS 3, 7 E 28 DIAS E "SLUMP T EST",MEDIDO POR M3 DE CONCRETO COLOCADO NAS FORMAS</t>
  </si>
  <si>
    <t>m³</t>
  </si>
  <si>
    <t>0,1000</t>
  </si>
  <si>
    <t xml:space="preserve"> 58.002.0331-1 </t>
  </si>
  <si>
    <t>MOLDAGEM E COLETA DE CORPO DE PROVA DE CONCRETO,EXEC.POR FIR</t>
  </si>
  <si>
    <t>Composição EMOP - 01.050.0300-0</t>
  </si>
  <si>
    <t xml:space="preserve"> 01.050.0300-0 </t>
  </si>
  <si>
    <t>RELATORIO FINAL DE OBRAS OU SERVICOS DE ENGENHARIA,REGISTRO FOTOGRAFICO DOS SERVICOS,ACOMPANHADO DE LEGENDAS E INDICACAO DA LOCALIZACAO,INFORMACOES CONTRATUAIS,PLANILHA ORCAMENTARI A E DESCRICAO DO ESCOPO DOS SERVICOS REALIZADOS,CONF.RECOMEN DACOES E ESPECIFICACOES DO ORGAO CONTRATANTE.O ITEM DEVERA S ER MEDIDO PELO NUMERO PRANCHAS ORIGINAIS COMPOE RELATORIO 9%-DESPESAS ADMINISTRATIVAS E DE MATERIAIS</t>
  </si>
  <si>
    <t xml:space="preserve"> 01915 </t>
  </si>
  <si>
    <t>MAO-DE-OBRA DE ENGENHEIRO OU ARQUITETO J UNIOR, INCLUSIVE ENCARGOS SOCIAIS</t>
  </si>
  <si>
    <t>129,56</t>
  </si>
  <si>
    <t>5,0000</t>
  </si>
  <si>
    <t xml:space="preserve"> 11019 </t>
  </si>
  <si>
    <t>MAO-DE-OBRA DE OPERADOR DE COMPUTADOR/TE CNICO DE INFORMATICA, INCLUSIVE ENCARGOS  SOCIAIS</t>
  </si>
  <si>
    <t>33,05</t>
  </si>
  <si>
    <t>Composição EMOP - 02.020.0001-0</t>
  </si>
  <si>
    <t xml:space="preserve"> 02.020.0001-0 </t>
  </si>
  <si>
    <t>PLACA DE IDENTIFICACAO DE OBRA PUBLICA,INCLUSIVE PINTURA E S UPORTES DE MADEIRA.FORNECIMENTO E COLOCACAO 3% - DESGASTE DE FERRAMENTAS E EPI</t>
  </si>
  <si>
    <t>CANTEIRO DE OBRA</t>
  </si>
  <si>
    <t xml:space="preserve"> 19.004.0001-2 </t>
  </si>
  <si>
    <t>CAMINHAO COM CARROCERIA FIXA,NO TOCO,CAPACICADE DE 3,5T,INCL USIVE MOTORISTA 50%-FILTRO 15%-SEGURO TOTAL</t>
  </si>
  <si>
    <t>1,0000</t>
  </si>
  <si>
    <t xml:space="preserve"> 00160 </t>
  </si>
  <si>
    <t>CHAPA DE ACO CARBONO, GALVANIZADA, PARA USOS GERAIS, TAMANHO PADRAO, PRECO DE RE VENDEDOR, COM ESPESSURA DE 0,5MM</t>
  </si>
  <si>
    <t>Material</t>
  </si>
  <si>
    <t>KG</t>
  </si>
  <si>
    <t xml:space="preserve"> 00294 </t>
  </si>
  <si>
    <t>TINTA A OLEO BRILHANTE, P/USO GERAL, EM INTERIORES E EXTERIORES</t>
  </si>
  <si>
    <t>GL</t>
  </si>
  <si>
    <t>0,2000</t>
  </si>
  <si>
    <t xml:space="preserve"> 00368 </t>
  </si>
  <si>
    <t>PINUS, EM PECAS DE 7,50X7,50CM (3"X3") -  GRUPOS: I,II,III E IV, DA TABELA CLASSI FICATORIA MUNICIPAL DE ESPECIFICACOES DE  PRODUTOS MADEIREIROS DO MUNICIPIO DO RJ</t>
  </si>
  <si>
    <t>M</t>
  </si>
  <si>
    <t>6,95</t>
  </si>
  <si>
    <t xml:space="preserve"> 00453 </t>
  </si>
  <si>
    <t>PREGO COM OU SEM CABECA, EM CAIXAS DE 50 KG, OU QUANTIDADES EQUIVALENTES, Nº12X12  A 18X30</t>
  </si>
  <si>
    <t>15,35</t>
  </si>
  <si>
    <t xml:space="preserve"> 01966 </t>
  </si>
  <si>
    <t>MAO-DE-OBRA DE PINTOR, INCLUSIVE ENCARGO S SOCIAIS</t>
  </si>
  <si>
    <t>27,92</t>
  </si>
  <si>
    <t>3,0000</t>
  </si>
  <si>
    <t xml:space="preserve"> 01967 </t>
  </si>
  <si>
    <t>MAO-DE-OBRA DE CARPINTEIRO DE ESQUADRIAS DE MADEIRA INCLUSIVE ENCARGOS SOCIAIS</t>
  </si>
  <si>
    <t>30,07</t>
  </si>
  <si>
    <t>Composição EMOP - 02.006.0010-0</t>
  </si>
  <si>
    <t xml:space="preserve"> 02.006.0010-0 </t>
  </si>
  <si>
    <t>ALUGUEL DE CONTAINER (MODULO METALICO ICAVEL) P/ESCRITORIO,M EDINDO APROX.2,30M LARGURA,6,00M COMPRIMENTO E 2,50M ALTURA, COMPOSTO CHAPAS ACO C/NERVURAS TRAPEZOIDAIS,ISOLAMENTO TERMO -ACUSTICO FORRO,CHASSIS REFORCADO E PISO EM COMPENSADO NAVAL ,INCLUINDO INSTALACOES ELETRICAS,EXCLUSIVE TRANSPORTE (VIDE ITEM 04.005.0300),CARGA E DESCARGA (VIDE ITEM 04.013.0015)</t>
  </si>
  <si>
    <t>UNXMES</t>
  </si>
  <si>
    <t xml:space="preserve"> 07167 </t>
  </si>
  <si>
    <t>ALUGUEL CONTAINER PARA ESCRITORIO,MEDIND O APROX.:2,30M LARG.,6,00M COMP.E 2,50 A LT.,ISOLAMENTO TERMO-ACUSTICO NO FORRO,P ISO COMPENSADO NAVAL,INCL.INST.ELETRICAS</t>
  </si>
  <si>
    <t>UNxMES</t>
  </si>
  <si>
    <t>Composição EMOP - 02.006.0015-0</t>
  </si>
  <si>
    <t xml:space="preserve"> 02.006.0015-0 </t>
  </si>
  <si>
    <t>ALUGUEL CONTAINER (MODULO METALICO ICAVEL),P/ESCRITORIO C/WC ,MED.APROX.2,30M LARG.6,00M COMPR.E 2,50M ALT.CHAPAS ACO C/N ERVURAS TRAPEZOIDAIS,ISOLAMENTO TERMO-ACUSTICO FORRO,CHASSIS REFORCADO E PISO COMPENSADO NAVAL,INCLUINDO INST.ELETR.HIDR OSSANITARIAS,SUPRIDO ACESSORIOS,1 BACIA SANITARIA E 1 LAVATO RIO,EXCL.TRANSP.(04.005.0300),CARGA E DESCARGA (04.013.0015)</t>
  </si>
  <si>
    <t xml:space="preserve"> 07168 </t>
  </si>
  <si>
    <t>ALUGUEL CONTAINER ESCRITORIO C/WC,MED.AP ROX.:2,30M LARG,6,00M COMP. E 2,50M ALT. ,ISOL.FORRO TERMO-ACUSTICO,PISO COMP.NAV AL,INCL.INST.ELET/HIDRO.,1 V.SAN./1 LAV.</t>
  </si>
  <si>
    <t>Composição EMOP - 02.006.0030-0</t>
  </si>
  <si>
    <t xml:space="preserve"> 02.006.0030-0 </t>
  </si>
  <si>
    <t>ALUGUEL CONTAINER(MODULO METALICO ICAVEL),SANITARIO-VESTIARI O,MED.APROX.2,30M LARG.6,00M COMPR.2,50M ALT.CHAPAS ACO NERV URAS TRAPEZOIDAIS,ISOLAMENTO TERMO-ACUSTICO FORRO,CHASSIS RE FORCADO PISO COMPENSADO NAVAL,INCL.INST.ELETR.HIDROSSANITARI AS,SUPRIDO ACESS.7 BACIAS SANITARIAS,2 LAVATORIOS E 2 MICTOR IOS,EXCL.TRANSP.(04.005.0300),CARGA E DESCARGA(04.013.0015)</t>
  </si>
  <si>
    <t xml:space="preserve"> 07171 </t>
  </si>
  <si>
    <t>ALUGUEL CONTAINER SANITARIO-VESTIARIO,ME D.APROX.,:L=2,30M,C=6,00 E A=2,50M,ISOL. FORRO TERMO-ACUSTICO,PISO COMP.NAVAL,INC L.INST.ELET/HIDRO.,7 V.SAN./2 LAV./2 MIC</t>
  </si>
  <si>
    <t>Composição EMOP - 02.002.0005-0</t>
  </si>
  <si>
    <t xml:space="preserve"> 02.002.0005-0 </t>
  </si>
  <si>
    <t>TAPUME DE VEDACAO OU PROTECAO,EXECUTADO COM TELHAS TRAPEZOID AIS DE ACO GALVANIZADO,ESPESSURA DE 0,5MM,ESTAS COM 4 VEZES DE UTILIZACAO,INCLUSIVE ENGRADAMENTO DE MADEIRA,UTILIZADO 2 VEZES E PINTURA ESMALTE SINTETICO NA FACE EXTERNA 3% - DESGASTE DE FERRAMENTAS E EPI</t>
  </si>
  <si>
    <t xml:space="preserve"> 00124 </t>
  </si>
  <si>
    <t>ESMALTE SINTETICO ALQUIDICO ALTO BRILHO,  BRILHANTE, ACETINADO OU FOSCO</t>
  </si>
  <si>
    <t>0,0500</t>
  </si>
  <si>
    <t xml:space="preserve"> 13732 </t>
  </si>
  <si>
    <t>TELHA TRAPEZOIDAL EM ACO GALVANIZADO, ES PESSURA DE 0,5MM</t>
  </si>
  <si>
    <t>Composição EMOP - 02.016.0001-0</t>
  </si>
  <si>
    <t xml:space="preserve"> 02.016.0001-0 </t>
  </si>
  <si>
    <t>INSTALACAO E LIGACAO PROVISORIA DE ALIMENTACAO DE ENERGIA EL ETRICA,EM BAIXA TENSAO,PARA CANTEIRO DE OBRAS,M3-CHAVE 100A, CARGA 3KW,20CV,EXCLUSIVE O FORNECIMENTO DO MEDIDOR 3% - DESGASTE DE FERRAMENTAS E EPI</t>
  </si>
  <si>
    <t xml:space="preserve"> 00196 </t>
  </si>
  <si>
    <t>TUBO DE ACO GALVANIZADO, COM COSTURA, PE SADO, NBR 5580, DN=2.1/2"</t>
  </si>
  <si>
    <t xml:space="preserve"> 00282 </t>
  </si>
  <si>
    <t>CABO DE COBRE FLEXIVEL COM ISOLAMENTO TE RMOPLASTICO, DE 450/750V, DE 16MM2</t>
  </si>
  <si>
    <t xml:space="preserve"> 01983 </t>
  </si>
  <si>
    <t>MAO-DE-OBRA DE ELETRICISTA DE CONSTRUCAO CIVIL, INCLUSIVE ENCARGOS SOCIAIS</t>
  </si>
  <si>
    <t xml:space="preserve"> 02338 </t>
  </si>
  <si>
    <t>ELETRODUTO DE PVC PRETO,RIGIDO ROSQUEAVE L,COM ROSCA EM AMBAS EXTREMIDADES,EM BAR RAS DE 3 METROS,DE 1/2"</t>
  </si>
  <si>
    <t xml:space="preserve"> 02376 </t>
  </si>
  <si>
    <t>FUSIVEL FACA, DE 250V, DE 100A</t>
  </si>
  <si>
    <t xml:space="preserve"> 02379 </t>
  </si>
  <si>
    <t>CURVA 90º DE PVC RIGIDO, ROSQUEAVEL, PAR A ELETRODUTO, DE 1.1/2"</t>
  </si>
  <si>
    <t xml:space="preserve"> 02441 </t>
  </si>
  <si>
    <t>DISJUNTOR, TRIPOLAR, DE 80 A 100A, 3KA, MODELO DIN, TIPO C</t>
  </si>
  <si>
    <t xml:space="preserve"> 02501 </t>
  </si>
  <si>
    <t>CONDUITE FLEXIVEL, GALVANIZADO DE 1.1/2"</t>
  </si>
  <si>
    <t xml:space="preserve"> 02602 </t>
  </si>
  <si>
    <t>MACARANDUBA EM PECAS, DE 7,50X15,00CM (3 "X6")</t>
  </si>
  <si>
    <t xml:space="preserve"> 04210 </t>
  </si>
  <si>
    <t>ISOLADOR TIPO CARRETILHA, MARROM, DE (72 X72)MM</t>
  </si>
  <si>
    <t xml:space="preserve"> 04406 </t>
  </si>
  <si>
    <t>ISOLADOR DE PINO "HI-TOP", CLASSE 15KV</t>
  </si>
  <si>
    <t xml:space="preserve"> 05268 </t>
  </si>
  <si>
    <t>ABRACADEIRA TIPO COPO, DE 1/2"</t>
  </si>
  <si>
    <t>Composição EMOP - 02.006.0050-0</t>
  </si>
  <si>
    <t xml:space="preserve"> 02.006.0050-0 </t>
  </si>
  <si>
    <t>ALUGUEL DE BANHEIRO QUIMICO,PORTATIL,MEDINDO 2,31M ALTURA X 1,56M LARGURA E 1,16M PROFUNDIDADE,INCLUSIVE INSTALACAO E RE TIRADA DO EQUIPAMENTO,FORNECIMENTO DE QUIMICA DESODORIZANTE, BACTERICIDA E BACTERIOSTATICA,PAPEL HIGIENICO E VEICULO PROP RIO COM UNIDADE MOVEL DE SUCCAO PARA LIMPEZA</t>
  </si>
  <si>
    <t xml:space="preserve"> 13648 </t>
  </si>
  <si>
    <t>ALUGUEL DE BANHEIRO QUIM.,2,31X1,56X1,16 (MED. APROX),INCL.INST.,RETIRADA,FORN.QU IMICA DESOD.E BACT.,P.HIG.,UN.MOV.SUCCAO</t>
  </si>
  <si>
    <t>Composição EMOP - 15.002.0625-0</t>
  </si>
  <si>
    <t xml:space="preserve"> 15.002.0625-0 </t>
  </si>
  <si>
    <t>FOSSA SEPTICA,DE CAMARA UNICA,TIPO CILINDRICA,DE CONCRETO PR E-MOLDADO,MEDINDO 1500X2000MM.FORNECIMENTO E COLOCACAO 3%-DESGASTE DE FERRAMENTAS E EPI</t>
  </si>
  <si>
    <t>INSTALAÇÕES ELÉTRICAS, HIDRÁULICAS, SANITÁRIAS E MECÂNICAS</t>
  </si>
  <si>
    <t xml:space="preserve"> 11.048.0010-1 </t>
  </si>
  <si>
    <t>CONCRETO IMPORTADO DE USINA,DOSADO RACIONALMENTE PARA RESIST ENCIA CARACTERISTICA A COMPRESSAO DE 10MPA,INCLUSIVE TRANSPO RTE HORIZONTAL ATE 20,00M EM CARRINHOS,ADENSAMENTO E ACABAME NTO 3%-DESGASTE DE FERRAMENTAS E EPI</t>
  </si>
  <si>
    <t>ESTRUTURAS</t>
  </si>
  <si>
    <t xml:space="preserve"> 01968 </t>
  </si>
  <si>
    <t>MAO-DE-OBRA DE PEDREIRO, INCLUSIVE ENCAR GOS SOCIAIS</t>
  </si>
  <si>
    <t xml:space="preserve"> 14379 </t>
  </si>
  <si>
    <t>FOSSA SEPTICA CILINDRICA, MEDINDO 1500 X  2000MM</t>
  </si>
  <si>
    <t>Composição EMOP - 15.002.0663-0</t>
  </si>
  <si>
    <t xml:space="preserve"> 15.002.0663-0 </t>
  </si>
  <si>
    <t>FILTRO ANAEROBIO,DE ANEIS DE CONCRETO PRE-MOLDADO,MEDINDO 15 00X2000MM.FORNECIMENTO E COLOCACAO 3%-DESGASTE DE FERRAMENTAS E EPI</t>
  </si>
  <si>
    <t xml:space="preserve"> 11807 </t>
  </si>
  <si>
    <t>FILTRO ANAEROBICO, MEDINDO 1500 X 2000MM</t>
  </si>
  <si>
    <t>Composição EMOP - 15.002.0671-0</t>
  </si>
  <si>
    <t xml:space="preserve"> 15.002.0671-0 </t>
  </si>
  <si>
    <t>SUMIDOURO CILINDRICO,LIGADO A FOSSA,MEDINDO 1500X2000MM,EM A NEIS DE CONCRETO PRE-MOLDADO,EXCLUSIVE FOSSA E MANILHAS.FORN ECIMENTO E COLOCACAO 3%-DESGASTE DE FERRAMENTAS E EPI</t>
  </si>
  <si>
    <t xml:space="preserve"> 14422 </t>
  </si>
  <si>
    <t>SUMIDOURO CILINDRICO, MEDINDO 1500 X 200 0MM, EM ANEIS DE CONCRETO PRE-MOLDADO</t>
  </si>
  <si>
    <t>Composição EMOP - 02.020.0005-0</t>
  </si>
  <si>
    <t xml:space="preserve"> 02.020.0005-0 </t>
  </si>
  <si>
    <t>BARRAGEM DE BLOQUEIO DE OBRA NA VIA PUBLICA,DE ACORDO COM A RESOLUCAO DA PREFEITURA-RJ,COMPREENDENDO FORNECIMENTO,COLOCA CAO E PINTURA DOS SUPORTES DE MADEIRA COM REAPROVEITAMENTO D O CONJUNTO 40 (QUARENTA) VEZES 3% - DESGASTE DE FERRAMENTAS E EPI</t>
  </si>
  <si>
    <t xml:space="preserve"> 59.003.0010-1 </t>
  </si>
  <si>
    <t>PINUS,PECA 1" X 12" E 1" X 9".</t>
  </si>
  <si>
    <t>39,79</t>
  </si>
  <si>
    <t xml:space="preserve"> 54.001.0013-1 </t>
  </si>
  <si>
    <t>ACO CA-50 B, DIAM. DE 1/4" E 1/2" (MEDIA)</t>
  </si>
  <si>
    <t xml:space="preserve"> 11.001.0001-1 </t>
  </si>
  <si>
    <t>CONCRETO DOSADO RACIONALMENTE PARA UMA RESISTENCIA CARACTERI STICA A COMPRESSAO DE 10MPA,COMPREENDENDO APENAS O FORNECIME NTO DOS MATERIAIS,INCLUSIVE 5% DE PERDAS 5%-PERDAS</t>
  </si>
  <si>
    <t xml:space="preserve"> 11.002.0013-1 </t>
  </si>
  <si>
    <t>PREPARO DE CONCRETO,COMPREENDENDO MISTURA E AMASSAMENTO EM U MA BETONEIRA DE 320L,ADMITINDO-SE UMA PRODUCAO APROXIMADA DE 2,00M3/H,EXCLUINDO O FORNECIMENTO DOS MATERIAIS 3%-DESGASTE DE FERRAMENTAS E EPI</t>
  </si>
  <si>
    <t xml:space="preserve"> 11.002.0029-1 </t>
  </si>
  <si>
    <t>LANCAMENTO DE CONCRETO EM PECAS SEM ARMADURA,INCLUSIVE TRANS PORTE HORIZONTAL ATE 20,00M EM CARRINHOS,E VERTICAL ATE 10,0 0M COM TORRE E GUINCHO,COLOCACAO,ADENSAMENTO E ACABAMENTO,CO NSIDERANDO UMA PRODUCAO APROXIMADA DE 2,00M3/H 3%-DESGASTE DE FERRAMENTAS E EPI</t>
  </si>
  <si>
    <t xml:space="preserve"> 00004 </t>
  </si>
  <si>
    <t>ARAME RECOZIDO Nº 18</t>
  </si>
  <si>
    <t>13,38</t>
  </si>
  <si>
    <t>0,0001</t>
  </si>
  <si>
    <t xml:space="preserve"> 00029 </t>
  </si>
  <si>
    <t>ACO CA-25, ESTIRADO, PRECO DE REVENDEDOR , NO DIAMETRO DE 06,3MM</t>
  </si>
  <si>
    <t xml:space="preserve"> 00349 </t>
  </si>
  <si>
    <t>PINUS, EM PECAS DE 2,50X30,00CM (1"X12")  - GRUPOS:I,II,III E IV, DA TABELA CLASS IFICATORIA MUNICIPAL DE ESPECIFICACOES D E PRODUTOS MADEIREIROS DO MUNICIPIO RJ</t>
  </si>
  <si>
    <t>12,39</t>
  </si>
  <si>
    <t>0,0066</t>
  </si>
  <si>
    <t>0,0020</t>
  </si>
  <si>
    <t xml:space="preserve"> 01990 </t>
  </si>
  <si>
    <t>MAO-DE-OBRA DE CARPINTEIRO DE FORMA DE C ONCRETO, INCLUSIVE ENCARGOS SOCIAIS</t>
  </si>
  <si>
    <t xml:space="preserve"> 01998 </t>
  </si>
  <si>
    <t>MAO-DE-OBRA DE ARMADOR DE CONCRETO ARMAD O, INCLUSIVE ENCARGOS SOCIAIS</t>
  </si>
  <si>
    <t>0,0007</t>
  </si>
  <si>
    <t>Composição EMOP - 02.020.0009-0</t>
  </si>
  <si>
    <t xml:space="preserve"> 02.020.0009-0 </t>
  </si>
  <si>
    <t>SEMAFORO PARA SINALIZACAO DE BLOQUEIO DE OBRA NA VIA PUBLICA ,DE ACORDO COM A RESOLUCAO DA PREFEITURA-RJ,COMPREENDENDO FO RNECIMENTO E COLOCACAO DE TODOS OS MATERIAIS NECESSARIOS,INC LUSIVE MATERIAIS ELETRICOS,CONSIDERANDO 40 VEZES O REAPROVEI TAMENTO DA MADEIRA 3% - DESGASTE DE FERRAMENTAS E EPI</t>
  </si>
  <si>
    <t xml:space="preserve"> 00159 </t>
  </si>
  <si>
    <t>CHAPA DE MADEIRA COMPENSADA, RESINADA, C OM ESPESSURA DE 06MM</t>
  </si>
  <si>
    <t xml:space="preserve"> 00285 </t>
  </si>
  <si>
    <t>FIO C/ISOLAMENTO TERMOPLASTICO ANTICHAMA  DE 750V, DE 02,5MM2</t>
  </si>
  <si>
    <t xml:space="preserve"> 00510 </t>
  </si>
  <si>
    <t>RECEPTACULO DE PORCELANA P/LAMPADA, BASE  E-27</t>
  </si>
  <si>
    <t xml:space="preserve"> 00600 </t>
  </si>
  <si>
    <t>VIDRO PLANO TRANSPARENTE, COMUM, COM ESP ESSURA DE 3MM</t>
  </si>
  <si>
    <t xml:space="preserve"> 07991 </t>
  </si>
  <si>
    <t>LAMPADA FLUORESCENTE COMPACTA INTEGRADA,  ELETRONICA, DE 36W-127V, BASE E-27</t>
  </si>
  <si>
    <t>Composição EMOP - 02.030.0005-0</t>
  </si>
  <si>
    <t xml:space="preserve"> 02.030.0005-0 </t>
  </si>
  <si>
    <t>PLACA DE SINALIZACAO PREVENTIVA PARA OBRA NA VIA PUBLICA,DE ACORDO COM A RESOLUCAO DA PREFEITURA-RJ, COMPREENDENDO FORNE CIMENTO E PINTURA DA PLACA E DOS SUPORTES DE MADEIRA.FORNECI MENTO E COLOCACAO 3% - DESGASTE DE FERRAMENTAS E EPI</t>
  </si>
  <si>
    <t xml:space="preserve"> 19.004.0004-2 </t>
  </si>
  <si>
    <t>CAMINHAO COM CARROCERIA FIXA,NO TOCO,CAPACIDADE DE 7,5T,INCL USIVE MOTORISTA 50%-FILTRO 15%-SEGURO TOTAL</t>
  </si>
  <si>
    <t xml:space="preserve"> 19.004.0004-4 </t>
  </si>
  <si>
    <t>CAMINHAO COM CARROCERIA FIXA,NO TOCO,CAPACIDADE DE 7,5T,INCL USIVE MOTORISTA 22,76%-SEGURO TOTAL</t>
  </si>
  <si>
    <t>0,0180</t>
  </si>
  <si>
    <t xml:space="preserve"> 00125 </t>
  </si>
  <si>
    <t>TINTA FUNDO SINTETICO NIVELADOR, PARA MA DEIRA, INTERIORES E EXTERIORES</t>
  </si>
  <si>
    <t>0,0040</t>
  </si>
  <si>
    <t>Composição EMOP - 02.011.0010-0</t>
  </si>
  <si>
    <t xml:space="preserve"> 02.011.0010-0 </t>
  </si>
  <si>
    <t>CERCA PROTETORA DE BORDA DE VALA OU OBRA,COM TELA PLASTICA N A COR LARANJA OU AMARELA,CONSIDERANDO 2 VEZES DE UTILIZACAO, INCLUSIVE APOIOS,FORNECIMENTO,COLOCACAO E RETIRADA 45%-MAO DE OBRA,APOIOS E PERDAS DE MATERIAL</t>
  </si>
  <si>
    <t xml:space="preserve"> 07529 </t>
  </si>
  <si>
    <t>TELA PLASTICA PARA SINALIZACAO DE OBRAS,  EM BOBINAS DE (50X1,20)M</t>
  </si>
  <si>
    <t>Composição EMOP - 03.001.0001-1</t>
  </si>
  <si>
    <t xml:space="preserve"> 03.001.0001-1 </t>
  </si>
  <si>
    <t>ESCAVACAO MANUAL DE VALA/CAVA EM MATERIAL DE 1ª CATEGORIA (A (AREIA,ARGILA OU PICARRA),ATE 1,50M DE PROFUNDIDADE,EXCLUSIV E ESCORAMENTO E ESGOTAMENTO 3% - DESGASTE DE FERRAMENTAS E EPI</t>
  </si>
  <si>
    <t>MOVIMENTO DE TERRA</t>
  </si>
  <si>
    <t>70,71</t>
  </si>
  <si>
    <t>Composição EMOP - 03.020.0030-1</t>
  </si>
  <si>
    <t xml:space="preserve"> 03.020.0030-1 </t>
  </si>
  <si>
    <t>ESCAVACAO MECANICA DE VALA NAO ESCORADA,EM MATERIAL DE 1ªCAT EGORIA COM PEDRAS,INSTALACOES PREDIAIS OU OUTROS REDUTORES D E PRODUTIVIDADE,OU CAVAS DE FUNDACAO,ATE 1,50M DE PROFUNDIDA DE,UTILIZANDO ESCAVADEIRA HIDRAULICA DE 0,78M3,EXCLUSIVE ESG OTAMENTO</t>
  </si>
  <si>
    <t xml:space="preserve"> 19.005.0008-2 </t>
  </si>
  <si>
    <t>ESCAVADEIRA HIDRAULICA DE ESTEIRA, COM PESO OPERACIONAL EM T ORNO DE 17T, MOTOR DIESEL EM TORNO DE 111CV, CACAMBA COM CAP ACIDADE APROXIMADA DE 0,78M3, PROFUNDIDADE DE ESCAVACAO MAXI MA DE 6,60M, COM 3 BRACOS ARTICULADOS, BRACO INTERMEDIARIO A JUSTAVEL EM 3 POSICOES, INCLUSIVE OPERADOR 50%-FILTRO</t>
  </si>
  <si>
    <t xml:space="preserve"> 19.005.0008-4 </t>
  </si>
  <si>
    <t>ESCAVADEIRA HIDRAULICA DE ESTEIRA, COM PESO OPERACIONAL EM T ORNO DE 17T, MOTOR DIESEL EM TORNO DE 111CV, CACAMBA COM CAP ACIDADE APROXIMADA DE 0,78M3, PROFUNDIDADE DE ESCAVACAO MAXI MA DE 6,60M, COM 3 BRACOS ARTICULADOS, BRACO INTERMEDIARIO A JUSTAVEL EM 3 POSICOES, INCLUSIVE OPERADOR</t>
  </si>
  <si>
    <t>0,0110</t>
  </si>
  <si>
    <t>Composição EMOP - 03.020.0060-1</t>
  </si>
  <si>
    <t xml:space="preserve"> 03.020.0060-1 </t>
  </si>
  <si>
    <t>ESCAVACAO MECANICA DE VALA ESCORADA,EM MATERIAL DE 1ªCATEGOR IA COM PEDRAS,INSTALACOES PREDIAIS OU OUTROS REDUTORES DE PR ODUTIVIDADE,OU CAVAS DE FUNDACAO,ATE 1,50M DE PROFUNDIDADE,U TILIZANDO ESCAVADEIRA HIDRAULICA DE 0,78M3,EXCLUSIVE ESGOTAM ENTO E ESCORAMENTO</t>
  </si>
  <si>
    <t>Composição EMOP - 03.020.0065-1</t>
  </si>
  <si>
    <t xml:space="preserve"> 03.020.0065-1 </t>
  </si>
  <si>
    <t>ESCAVACAO MECANICA DE VALA ESCORADA,EM MATERIAL DE 1ªCATEGOR IA COM PEDRAS,INSTALACOES PREDIAIS OU OUTROS REDUTORES DE PR ODUTIVIDADE,OU CAVAS DE FUNDACAO,ENTRE 1,50 E 3,00M DE PROFU NDIDADE,UTILIZANDO ESCAVADEIRA HIDRAULICA DE 0,78M3,EXCLUSIV E ESGOTAMENTO E ESCORAMENTO</t>
  </si>
  <si>
    <t>0,0800</t>
  </si>
  <si>
    <t>Composição EMOP - 03.020.0070-1</t>
  </si>
  <si>
    <t xml:space="preserve"> 03.020.0070-1 </t>
  </si>
  <si>
    <t>ESCAVACAO MECANICA DE VALA ESCORADA,EM MATERIAL DE 1ªCATEGOR IA COM PEDRAS,INSTALACOES PREDIAIS OU OUTROS REDUTORES DE PR ODUTIVIDADE,OU CAVAS DE FUNDACAO,ENTRE 3,00 E 4,50M DE PROFU NDIDADE,UTILIZANDO ESCAVADEIRA HIDRAULICA DE 0,78M3,EXCLUSIV E ESGOTAMENTO E ESCORAMENTO</t>
  </si>
  <si>
    <t>Composição EMOP - 03.020.0075-1</t>
  </si>
  <si>
    <t xml:space="preserve"> 03.020.0075-1 </t>
  </si>
  <si>
    <t>ESCAVACAO MECANICA DE VALA ESCORADA,EM MATERIAL DE 1ªCATEGOR IA COM PEDRAS,INSTALACOES PREDIAIS OU OUTROS REDUTORES DE PR ODUTIVIDADE,OU CAVAS DE FUNDACAO,ENTRE 4,50 E 6,00M DE PROFU NDIDADE,UTILIZANDO ESCAVADEIRA HIDRAULICA DE 0,78M3,EXCLUSIV E ESGOTAMENTO E ESCORAMENTO</t>
  </si>
  <si>
    <t>0,0300</t>
  </si>
  <si>
    <t>0,4000</t>
  </si>
  <si>
    <t>Composição EMOP - 03.021.0005-1</t>
  </si>
  <si>
    <t xml:space="preserve"> 03.021.0005-1 </t>
  </si>
  <si>
    <t>ESCAVACAO MECANICA,A CEU ABERTO,EM MATERIAL DE 1ªCATEGORIA,U TILIZANDO ESCAVADEIRA HIDRAULICA DE 0,78M3</t>
  </si>
  <si>
    <t>Composição EMOP - 03.011.0015-1</t>
  </si>
  <si>
    <t xml:space="preserve"> 03.011.0015-1 </t>
  </si>
  <si>
    <t>REATERRO DE VALA/CAVA COM MATERIAL DE BOA QUALIDADE,UTILIZAN DO VIBRO COMPACTADOR PORTATIL,EXCLUSIVE MATERIAL 3%-DESGASTE DE FERRAMENTAS E EPI</t>
  </si>
  <si>
    <t xml:space="preserve"> 19.006.0030-2 </t>
  </si>
  <si>
    <t>SOQUETE VIBRATORIO DE 78KG,EXCLUSIVE OPERADOR</t>
  </si>
  <si>
    <t xml:space="preserve"> 19.006.0030-4 </t>
  </si>
  <si>
    <t xml:space="preserve"> 01970 </t>
  </si>
  <si>
    <t>MAO-DE-OBRA DE OPERADOR DE MAQUINA (TRAT OR, ETC), INCLUSIVE ENCARGOS SOCIAIS</t>
  </si>
  <si>
    <t>Composição EMOP - 03.009.0004-0</t>
  </si>
  <si>
    <t xml:space="preserve"> 03.009.0004-0 </t>
  </si>
  <si>
    <t>ATERRO COM MATERIAL DE 1ªCATEGORIA,COMPACTADO MANUALMENTE EM CAMADAS DE 20CM,ATE UMA ALTURA MAXIMA DE 80CM,PARA SUPORTE DE CAMADA DE CONCRETO,INCLUSIVE DOIS TIROS DE PA,ESPALHAMENT O E REGA,EXCLUSIVE FORNECIMENTO DA TERRA 3%-DESGASTE DE FERRAMENTAS E EPI</t>
  </si>
  <si>
    <t>4,5000</t>
  </si>
  <si>
    <t>Composição EMOP - 04.013.0015-0</t>
  </si>
  <si>
    <t xml:space="preserve"> 04.013.0015-0 </t>
  </si>
  <si>
    <t>CARGA E DESCARGA DE CONTAINER,SEGUNDO DESCRICAO DA FAMILIA 0 2.006 3%-DESGASTE DE FERRAMENTAS E EPI</t>
  </si>
  <si>
    <t>TRANSPORTES</t>
  </si>
  <si>
    <t xml:space="preserve"> 19.004.0006-2 </t>
  </si>
  <si>
    <t>CAMINHAO COM CARROCERIA FIXA,TRUCADO,CAPACIDADE DE 12T,INCLU SIVE MOTORISTA 50%-FILTRO 15%-SEGURO TOTAL</t>
  </si>
  <si>
    <t xml:space="preserve"> 19.004.0006-3 </t>
  </si>
  <si>
    <t>CAMINHAO COM CARROCERIA FIXA,TRUCADO,CAPACIDADE DE 12T,INCLU SIVE MOTORISTA 50%-FILTRO 22,27%-SEGURO TOTAL</t>
  </si>
  <si>
    <t xml:space="preserve"> 19.004.0006-4 </t>
  </si>
  <si>
    <t>CAMINHAO COM CARROCERIA FIXA,TRUCADO,CAPACIDADE DE 12T,INCLU SIVE MOTORISTA 25,34%-SEGURO TOTAL</t>
  </si>
  <si>
    <t xml:space="preserve"> 19.004.0080-2 </t>
  </si>
  <si>
    <t>GUINDAUTO COM CAPACIDADE MAXIMA DE CARGA EM TORNO DE 3,5T A APROXIMADAMENTE 2,00M E ALCANCE MAXIMO VERTICAL(DO SOLO)A AP ROXIMADAMENTE 7,00M,ANGULO DE GIRO DE 180º,MONTADO SOBRE CHA SSIS DE CAMINHAO,EXCLUSIVE ESTE.SAO CONSIDERADOS DOIS AJUDAN TES,EXCLUSIVE OPERADOR QUE E CONSIDERADO O MOTORISTA DO CAMI NHAO</t>
  </si>
  <si>
    <t xml:space="preserve"> 19.004.0080-4 </t>
  </si>
  <si>
    <t>Composição EMOP - 04.005.0300-0</t>
  </si>
  <si>
    <t xml:space="preserve"> 04.005.0300-0 </t>
  </si>
  <si>
    <t>TRANSPORTE DE CONTAINER,SEGUNDO DESCRICAO DA FAMILIA 02.006, EXCLUSIVE CARGA E DESCARGA(VIDE ITEM 04.013.0015)</t>
  </si>
  <si>
    <t>UNXKM</t>
  </si>
  <si>
    <t>Composição EMOP - 04.018.0015-0</t>
  </si>
  <si>
    <t xml:space="preserve"> 04.018.0015-0 </t>
  </si>
  <si>
    <t>RECEBIMENTO DE CARGA,DESCARGA E MANOBRA DE CAMINHAO BASCULAN TE DE 10M3 OU 15T</t>
  </si>
  <si>
    <t>T</t>
  </si>
  <si>
    <t xml:space="preserve"> 19.004.0014-2 </t>
  </si>
  <si>
    <t>CAMINHAO BASCULANTE,NO TOCO,CAPACIDADE DE 10,00M3,INCLUSIVE MOTORISTA 50%-FILTRO 15%-SEGURO TOTAL</t>
  </si>
  <si>
    <t xml:space="preserve"> 19.004.0014-4 </t>
  </si>
  <si>
    <t>CAMINHAO BASCULANTE,NO TOCO,CAPACIDADE DE 10,00M3,INCLUSIVE MOTORISTA 25,34%-SEGURO TOTAL</t>
  </si>
  <si>
    <t>Composição EMOP - 04.012.0076-1</t>
  </si>
  <si>
    <t xml:space="preserve"> 04.012.0076-1 </t>
  </si>
  <si>
    <t>CARGA DE MATERIAL COM PA-CARREGADEIRA DE 1,30M3,EXCLUSIVE DE SPESAS COM O CAMINHAO,COMPREENDENDO TEMPO COM ESPERA E OPERA CAO PARA CARGAS DE 500T POR DIA DE 8H</t>
  </si>
  <si>
    <t xml:space="preserve"> 19.005.0030-2 </t>
  </si>
  <si>
    <t>PA CARREGADEIRA DE PNEUS COM PESO OPERACIONAL EM TORNO DE 12 T, POTENCIA EM TORNO DE 121CV, PA COM CAPACIDADE RASA APROXI MADA DE 1,30M3, INCLUSIVE OPERADOR 50%-FILTRO</t>
  </si>
  <si>
    <t xml:space="preserve"> 19.005.0030-4 </t>
  </si>
  <si>
    <t>PA CARREGADEIRA DE PNEUS COM PESO OPERACIONAL EM TORNO DE 12 T, POTENCIA EM TORNO DE 121CV, PA COM CAPACIDADE RASA APROXI MADA DE 1,30M3, INCLUSIVE OPERADOR</t>
  </si>
  <si>
    <t>Composição EMOP - 04.005.0170-0</t>
  </si>
  <si>
    <t xml:space="preserve"> 04.005.0170-0 </t>
  </si>
  <si>
    <t>TRANSPORTE DE CARGA DE QUALQUER NATUREZA,EXCLUSIVE AS DESPES AS DE CARGA E DESCARGA,TANTO DE ESPERA DA CARRETA COMO DO SE RVENTE OU EQUIPAMENTO AUXILIAR,A VELOCIDADE MEDIA DE 50KM/H, EM CARRETA,COM CAPACIDADE UTIL DE 30T</t>
  </si>
  <si>
    <t>T X KM</t>
  </si>
  <si>
    <t xml:space="preserve"> 19.004.0031-2 </t>
  </si>
  <si>
    <t>CARRETA PARA TRANSPORTE PESADO,CAPACIDADE PARA CARGA UTIL DE 30T,INCLUSIVE MOTORISTA 50%-FILTRO 15%-SEGURO TOTAL</t>
  </si>
  <si>
    <t>Composição EMOP - 05.013.0002-0</t>
  </si>
  <si>
    <t xml:space="preserve"> 05.013.0002-0 </t>
  </si>
  <si>
    <t>CHAPA DE ACO CARBONO COMUM DE 3/8",PARA PASSAGEM DE VEICULOS ,SOBRE VALAS EM TRAVESSIAS,COMPREENDENDO COLOCACAO,USO E RET IRADA,MEDIDA PELA AREA DE CHAPA,EM CADA APLICACAO,INCLUSIVE MOBILIZACAO,TRANSPORTE,CARGA E DESCARGA 3%-DESGASTE DE FERRAMENTAS E EPI</t>
  </si>
  <si>
    <t>SERVICOS COMPLEMENTARES</t>
  </si>
  <si>
    <t xml:space="preserve"> 04.005.0006-1 </t>
  </si>
  <si>
    <t>TRANSPORTE DE CARGA DE QUALQUER NATUREZA,EXCLUSIVE AS DESPES AS DE CARGA E DESCARGA,TANTO DE ESPERA DO CAMINHAO COMO DO S ERVENTE OU EQUIPAMENTO AUXILIAR,A VELOCIDADE MEDIA DE 30KM/H ,EM CAMINHAO DE CARROCERIA FIXA A OLEO DIESEL,COM CAPACIDADE UTIL DE 7,5T 3%-DESGASTE DE FERRAMENTAS E EPI</t>
  </si>
  <si>
    <t xml:space="preserve"> 04.006.0014-1 </t>
  </si>
  <si>
    <t>CARGA E DESCARGA MANUAL DE MATERIAL QUE EXIJA O CONCURSO DE MAIS DE UM SERVENTE PARA CADA PECA:VERGALHOES,VIGAS DE MADEI RA,CAIXAS E MEIOS-FIOS,EM CAMINHAO DE CARROCERIA FIXA A OLEO DIESEL,COM CAPACIDADE UTIL DE 7,5T,INCLUSIVE O TEMPO DE CAR GA,DESCARGA E MANOBRA 3%-DESGASTE DE FERRAMENTAS E EPI</t>
  </si>
  <si>
    <t xml:space="preserve"> 00686 </t>
  </si>
  <si>
    <t>CHAPA ACO CARBONO, P/USOS GERAIS, LAMINA DA QUENTE, TAM.PADRAO, BORDAS UNIV.CHAPA  RETA, PRECO DE REVEND., C/ESPES. 9,5MM</t>
  </si>
  <si>
    <t>Composição EMOP - 05.013.0003-0</t>
  </si>
  <si>
    <t xml:space="preserve"> 05.013.0003-0 </t>
  </si>
  <si>
    <t>CHAPA DE ACO CARBONO COMUM DE 3/8",PARA PASSAGEM DE VEICULOS ,SOBRE VALAS EM TRAVESSIAS,COMPREENDENDO SOMENTE A COLOCACAO E RETIRADA,MEDIDA PELA AREA DE CHAPA,EM CADA APLICACAO 3%-DESGASTE DE FERRAMENTAS E EPI</t>
  </si>
  <si>
    <t>Composição EMOP - 05.010.0005-0</t>
  </si>
  <si>
    <t xml:space="preserve"> 05.010.0005-0 </t>
  </si>
  <si>
    <t>ESGOTAMENTO DE VALA MEDIDO PELA POTENCIA INSTALADA E PELO TE MPO DE FUNCIONAMENTO</t>
  </si>
  <si>
    <t>CVxH</t>
  </si>
  <si>
    <t xml:space="preserve"> 19.009.0002-2 </t>
  </si>
  <si>
    <t>MOTOBOMBA AUTOESCORVANTE,PARA BOMBEAMENTO DE AGUAS LIMPAS OU SUJAS COM ATE 20MM DE DIAMETRO DOS SOLIDOS EM SUSPENSAO,NA PROPORCAO MAXIMA DE 20% NO VOLUME E LIQUIDOS QUIMICAMENTE NA O AGRESSIVOS,MOTOR A GASOLINA,COM POTENCIA DE 6,5CV,PARTIDA MANUAL,MOTOR 4 TEMPOS,VAZAO MAXIMA DE 60M3/H ATE 92M3/H E AL TURA MANOMETRICA ATE 30MCA,EXCLUSIVE OPERADOR</t>
  </si>
  <si>
    <t xml:space="preserve"> 01969 </t>
  </si>
  <si>
    <t>MAO-DE-OBRA DE OPERADOR DE MAQUINAS AUX.  (COMPRESSOR, ROLO COMPACTADOR LEVE...),  INCLUSIVE ENCARGOS SOCIAIS</t>
  </si>
  <si>
    <t>Composição EMOP - 05.077.0001-0</t>
  </si>
  <si>
    <t xml:space="preserve"> 05.077.0001-0 </t>
  </si>
  <si>
    <t>ESCORAMENTO DE VALAS EM PRANCHADA HORIZONTAL,EMPREGANDO-SE M ADEIRA DE 3ª E PERFIL METALICO "H" DE 6"X6",REUTILIZADOS EM 5 VEZES,INCLUSIVE FORNECIMENTO DE TODOS OS MATERIAIS,COLOCAC AO E RETIRADA</t>
  </si>
  <si>
    <t xml:space="preserve"> 05.075.0007-1 </t>
  </si>
  <si>
    <t>CRAVACAO DE PERFIL "H" DE 6"X6",1ª ALMA,ATE 9,00M DE COMPRIM ENTO,ADMITINDO-SE SUA UTILIZACAO 5 VEZES,PARA EXECUCAO DE PR ANCHADA HORIZONTAL,INCLUSIVE FORNECIMENTO.CONSIDERA-SE A CRA VACAO COM BATE-ESTACAS E RETIRADA COM ESCAVADEIRA,TRANSPORTE INTERNO COM TRATOR E LIMPEZA DO PERFIL APOS CADA UTILIZACAO 3%-DESGASTE DE FERRAMENTAS E EPI</t>
  </si>
  <si>
    <t xml:space="preserve"> 05.095.0002-1 </t>
  </si>
  <si>
    <t>PRANCHADA HORIZONTAL EM ESCORAMENTO FECHADO DE MESMA DENOMIN ACAO,ATE 6,00M DE PROFUNDIDADE,APOIADA EM PERFIS,EXCLUSIVE E STES.PRANCHAS EM PECAS DE MADEIRA DE 3ª DE 3"X9",NO COMPRIME NTO MAXIMO DE 2,00M,CALCADAS COM MESMO MATERIAL,APROVEITADAS 3 VEZES,INCLUSIVE FORNECIMENTO,COLOCACAO,RETIRADA E TRASNPO RTE INTERNO COM CAMINHAO BASCULANTE 3%-DESGASTE DE FERRAMENTAS E EPI</t>
  </si>
  <si>
    <t xml:space="preserve"> 05.099.0002-1 </t>
  </si>
  <si>
    <t>GUIA(VIGA,LONGARINA) DE PERFIL DE ACO "I",DE 6",1ª ALMA,EM T RABALHOS DE ESCORAMENTO E CONGENERES,SOLDADA SOBRE CONSOLOS E ESTACAS,ESTAS INTERVALADAS DE 1,50 A 2,00M,INCLUSIVE FORNE CIMENTO,COLOCACAO,RETIRADA E TRANSPORTE INTERNO COM TRATOR,A DMITINDO-SE SUA UTILIZACAO 7 VEZES 3%-DESGASTE DE FERRAMENTAS E EPI</t>
  </si>
  <si>
    <t xml:space="preserve"> 05.099.0001-1 </t>
  </si>
  <si>
    <t>CONSOLO DE PERFIL DE ACO,COM PESO ATE 10KG,PARA SUPORTES DE GUIA(VIGA,LONGARINA),EM TRABALHOS DE ESCORAMENTO E CONGENERE S,SOLDADO EM ESTACA DO MESMO MATERIAL,INCLUSIVE FORNECIMENTO ,COLOCACAO E RETIRADA,ADMITINDO-SE SUA UTILIZACAO 10 VEZES 3%-DESGASTE DE FERRAMENTAS E EPI</t>
  </si>
  <si>
    <t xml:space="preserve"> 05.099.0004-1 </t>
  </si>
  <si>
    <t>ESTRONCA(ESCORA)DE PERFIL DE ACO "I",DE 6",1ª ALMA,EM TRABAL HOS DE ESCORAMENTO E CONGENERES,TENDO COMPRIMENTO DE 2,50 A 3,00M,SOLDADA EM GUIAS,INCLUSIVE FORNECIMENTO,COLOCACAO,RETI RADA E TRANSPORTE INTERNO COM CAMINHAO,ADMITINDO-SE SUA UTIL IZACAO 7 VEZES 3%-DESGASTE DE FERRAMENTAS E EPI</t>
  </si>
  <si>
    <t>Composição SINAPI - 101570</t>
  </si>
  <si>
    <t xml:space="preserve"> 101570 </t>
  </si>
  <si>
    <t>ESCORAMENTO DE VALA, TIPO PONTALETEAMENTO, COM PROFUNDIDADE DE 0 A 1,5 M, LARGURA MENOR QUE 1,5 M. AF_08/2020</t>
  </si>
  <si>
    <t>Escoramento e Preparo de Fundo de Valas</t>
  </si>
  <si>
    <t>codigo</t>
  </si>
  <si>
    <t xml:space="preserve"> 88262 </t>
  </si>
  <si>
    <t>CARPINTEIRO DE FORMAS COM ENCARGOS COMPLEMENTARES</t>
  </si>
  <si>
    <t>Livro SINAPI: Cálculos e Parâmetros</t>
  </si>
  <si>
    <t xml:space="preserve"> 88316 </t>
  </si>
  <si>
    <t>SERVENTE COM ENCARGOS COMPLEMENTARES</t>
  </si>
  <si>
    <t xml:space="preserve"> 00021138 </t>
  </si>
  <si>
    <t>MOURAO ROLICO DE MADEIRA TRATADA, D = 8 A 11 CM, H = 2,20 M, EM EUCALIPTO OU EQUIVALENTE DA REGIAO (PARA CERCA)</t>
  </si>
  <si>
    <t xml:space="preserve"> 00005061 </t>
  </si>
  <si>
    <t>PREGO DE ACO POLIDO COM CABECA 18 X 27 (2 1/2 X 10)</t>
  </si>
  <si>
    <t xml:space="preserve"> 00006189 </t>
  </si>
  <si>
    <t>TABUA NAO APARELHADA *2,5 X 30* CM, EM MACARANDUBA/MASSARANDUBA, ANGELIM OU EQUIVALENTE DA REGIAO - BRUTA</t>
  </si>
  <si>
    <t>Composição SINAPI - 101571</t>
  </si>
  <si>
    <t xml:space="preserve"> 101571 </t>
  </si>
  <si>
    <t>ESCORAMENTO DE VALA, TIPO PONTALETEAMENTO, COM PROFUNDIDADE DE 0 A 1,5 M, LARGURA MAIOR OU IGUAL A 1,5 M E MENOR QUE 2,5 M. AF_08/2020</t>
  </si>
  <si>
    <t>Composição SINAPI - 101572</t>
  </si>
  <si>
    <t xml:space="preserve"> 101572 </t>
  </si>
  <si>
    <t>ESCORAMENTO DE VALA, TIPO PONTALETEAMENTO, COM PROFUNDIDADE DE 1,5 A 3,0 M, LARGURA MENOR QUE 1,5 M. AF_08/2020</t>
  </si>
  <si>
    <t>6,19</t>
  </si>
  <si>
    <t>Composição SINAPI - 101573</t>
  </si>
  <si>
    <t xml:space="preserve"> 101573 </t>
  </si>
  <si>
    <t>ESCORAMENTO DE VALA, TIPO PONTALETEAMENTO, COM PROFUNDIDADE DE 1,5 A 3,0 M, LARGURA MAIOR OU IGUAL A 1,5 M E MENOR QUE 2,5 M. AF_08/2020</t>
  </si>
  <si>
    <t>Composição EMOP - 05.081.0105-0</t>
  </si>
  <si>
    <t xml:space="preserve"> 05.081.0105-0 </t>
  </si>
  <si>
    <t>ESCORAMENTO PARA VALAS "TIPO BLINDAGEM",COM LARGURA DE 1,50M A 2,50M,PROFUNDIDADE DE 3,01M A 4,50M,INCLUSIVE MOVIMENTACA O COM ESCAVADEIRA HIDRAULICA E MAO DE OBRA. A MEDICAO SERA F EITA PELO PRODUTO DAS ALTURAS DAS PAREDES ESCORADAS (2 LADOS ) VEZES O COMPRIMENTO DA VALA 3%-DESGASTE DE FERRAMENTAS E EPI</t>
  </si>
  <si>
    <t xml:space="preserve"> 58.002.0500-1 </t>
  </si>
  <si>
    <t>FABRICACAO DE CONJUNTO DE MODULO METALICO,COMPRIMENTO DE 3,0 0M E ALTURA DE 2,40M (ESTRONCAS DE 2,00M) 3%-DESGASTE DE FERRAMENTAS E EPI</t>
  </si>
  <si>
    <t>Composição EMOP - 05.080.0040-0</t>
  </si>
  <si>
    <t xml:space="preserve"> 05.080.0040-0 </t>
  </si>
  <si>
    <t>ENSECADEIRA DE ESTACAS-PRANCHAS DE ACO EM CAVAS OU VALAS COM PROFUNDIDADE ATE 5,00M.O CUSTO INCLUI O FORNECIMENTO,EXECUC AO E RETIRADA DE TODOS OS MATERIAIS,CONSIDERANDO A REUTILIZA CAO DE 60 VEZES PARA ESTACAS-PRANCHAS E 10 VEZES PARA GUIAS E ESTRONCAS DE MADEIRA,EXCL.ESCAVACAO.MEDICAO DO SERVICO SER A PELA SUPERFICIE UTIL COBRINDO PAREDES DAS CAVAS OU VALAS 3%-DESGASTE DE FERRAMENTAS E EPI</t>
  </si>
  <si>
    <t xml:space="preserve"> 19.011.0002-2 </t>
  </si>
  <si>
    <t>COMPRESSOR DE AR,PORTATIL E REBOCAVEL,PRESSAO DE TRABALHO DE APROXIMADAMENTE 102PSI,DESCARGA LIVRE EFETIVA DE APROXIMADA MENTE 200PCM,MOTOR DIESEL,EXCLUSIVE OPERADOR 50%-FILTRO</t>
  </si>
  <si>
    <t xml:space="preserve"> 19.011.0002-4 </t>
  </si>
  <si>
    <t>COMPRESSOR DE AR,PORTATIL E REBOCAVEL,PRESSAO DE TRABALHO DE APROXIMADAMENTE 102PSI,DESCARGA LIVRE EFETIVA DE APROXIMADA MENTE 200PCM,MOTOR DIESEL,EXCLUSIVE OPERADOR</t>
  </si>
  <si>
    <t xml:space="preserve"> 19.005.0037-2 </t>
  </si>
  <si>
    <t>ROMPEDOR PNEUMATICO DE 32,6KG DE PESO,CONSUMO DE AR 38,8L/S, FREQUENCIA DE IMPACTOS DE 1.100,IMP/MIN,EXCLUSIVE OPERADOR,P ONTEIRA E MANGUEIRA</t>
  </si>
  <si>
    <t xml:space="preserve"> 19.005.0037-4 </t>
  </si>
  <si>
    <t>0,6000</t>
  </si>
  <si>
    <t xml:space="preserve"> 02604 </t>
  </si>
  <si>
    <t>MACARANDUBA EM PECAS, DE 7,50X7,50CM (3" X3")</t>
  </si>
  <si>
    <t xml:space="preserve"> 05936 </t>
  </si>
  <si>
    <t>MACARANDUBA EM PECAS, DE 7,50X22,50CM (3 "X9")</t>
  </si>
  <si>
    <t xml:space="preserve"> 14668 </t>
  </si>
  <si>
    <t>ESTACA PRANCHA METALICA, SEM REVESTIMENT O, COM MOMENTO DE INERCIA MINIMO DE 9.60 0 CM4/M</t>
  </si>
  <si>
    <t>Composição EMOP - 05.002.0002-0</t>
  </si>
  <si>
    <t xml:space="preserve"> 05.002.0002-0 </t>
  </si>
  <si>
    <t>DEMOLICAO,COM EQUIPAMENTO DE AR COMPRIMENTO,DE PISOS OU PAVI MENTOS DE CONCRETO ARMADO,INCLUSIVE EMPILHAMENTO LATERAL DEN TRO DO CANTEIRO DE SERVICO</t>
  </si>
  <si>
    <t xml:space="preserve"> 05.002.0009-1 </t>
  </si>
  <si>
    <t>DEMOLICAO COM EQUIPAMENTO DE AR COMPRIMIDO,DE PAVIMENTACAO D E CONCRETO SIMPLES,COM 15CM DE ESPESSURA,INCLUSIVE EMPILHAME NTO LATERAL DENTRO DO CANTEIRO DE SERVICO 3%-DESGASTE DE FERRAMENTAS E EPI</t>
  </si>
  <si>
    <t xml:space="preserve"> 05.002.0010-1 </t>
  </si>
  <si>
    <t>DEMOLICAO COM EQUIPAMENTO DE AR COMPRIMIDO,DE PAVIMENTACAO D E CONCRETO SIMPLES,COM 20CM DE ESPESSURA,INCLUSIVE EMPILHAME NTO LATERAL DENTRO DO CANTEIRO DE SERVICO 3%-DESGASTE DE FERRAMENTAS E EPI</t>
  </si>
  <si>
    <t>Composição EMOP - 05.001.0142-0</t>
  </si>
  <si>
    <t xml:space="preserve"> 05.001.0142-0 </t>
  </si>
  <si>
    <t>ARRANCAMENTO DE MEIOS-FIOS,DE GRANITO OU CONCRETO,RETOS OU C URVOS,INCLUSIVE EMPILHAMENTO LATERAL DENTRO DO CANTEIRO DE S ERVICO 3%-DESGASTE DE FERRAMENTAS E EPI</t>
  </si>
  <si>
    <t>22,88</t>
  </si>
  <si>
    <t>1,1000</t>
  </si>
  <si>
    <t>Composição EMOP - 05.001.0135-0</t>
  </si>
  <si>
    <t xml:space="preserve"> 05.001.0135-0 </t>
  </si>
  <si>
    <t>ARRANCAMENTO DE TUBOS DE CONCRETO E MANILHAS CERAMICAS,COM D IAMETRO DE 0,70 A 1,50M,INCLUSIVE EMPILHAMENTO LATERAL DENTR O DO CANTEIRO DE SERVICO 3%-DESGASTE DE FERRAMENTAS E EPI</t>
  </si>
  <si>
    <t>Composição SCO - ST 70.05.0050</t>
  </si>
  <si>
    <t xml:space="preserve"> ST 70.05.0050 </t>
  </si>
  <si>
    <t>Placa de sinalizacao de aluminio com fundo, simbolos e tarjas pintados, inclusive elementos de fixacao, conforme especificacao da CET-RIO. Fornecimento.</t>
  </si>
  <si>
    <t xml:space="preserve"> MAT099750 </t>
  </si>
  <si>
    <t>Placa de sinalizacao de aluminio, espessura 1,5mmm, com fundo, simbolos e tarjas pintados, inclusive elementos de fixacao, conforme especificacao da CET-RIO</t>
  </si>
  <si>
    <t>1,0</t>
  </si>
  <si>
    <t>Composição SCO - ST 70.15.0050</t>
  </si>
  <si>
    <t xml:space="preserve"> ST 70.15.0050 </t>
  </si>
  <si>
    <t>Instalacao e retirada de placas em postes simples, CET-RIO ou postes RIOLUZ.</t>
  </si>
  <si>
    <t>un</t>
  </si>
  <si>
    <t xml:space="preserve"> AD 15.15.0050 </t>
  </si>
  <si>
    <t>Caminhoneta de servico, com cabine e cacamba, com motor bicombustivel, cabine simples, com ar condicionado e direcao hidraulica, capacidade de carga minima de 650Kg, tracao 4 x 2, com motorista, material de operacao e material de manutencao. Custo horario produtivo.</t>
  </si>
  <si>
    <t>Administracao Local, Mobilizacao, Desmobilizacao e Apoio Tecnologico</t>
  </si>
  <si>
    <t>h</t>
  </si>
  <si>
    <t>0,333333</t>
  </si>
  <si>
    <t xml:space="preserve"> EVE000050 </t>
  </si>
  <si>
    <t>3% incidente sobre mao de obra direta com Encargos Sociais para cobrir despesas relativa a equipamentos de protecao individual, uniformes e ferramentas</t>
  </si>
  <si>
    <t>Outros</t>
  </si>
  <si>
    <t>%</t>
  </si>
  <si>
    <t>18,21</t>
  </si>
  <si>
    <t xml:space="preserve"> MOI000050 </t>
  </si>
  <si>
    <t>Ajudante</t>
  </si>
  <si>
    <t xml:space="preserve"> MOD001850 </t>
  </si>
  <si>
    <t>Montador B - montagem de estruturas metalicas de menor categoria</t>
  </si>
  <si>
    <t>Composição SCO - ST 65.05.0450</t>
  </si>
  <si>
    <t xml:space="preserve"> ST 65.05.0450 </t>
  </si>
  <si>
    <t>Poste tipo G8, simples, de 2" de diametro,altura de 2200mm, conforme especificacao da CET-RIO. Fornecimento.</t>
  </si>
  <si>
    <t xml:space="preserve"> MAT109200 </t>
  </si>
  <si>
    <t>Poste de aco galvanizado por imersao a quente (NBR6323), pintado com esmalte sintetico, na cor verde, coluna com diametro externo de 50,8mm (2"), espessura de 2,75mm, comprimento de: 2200mm</t>
  </si>
  <si>
    <t>Composição SCO - ST 65.15.0050</t>
  </si>
  <si>
    <t xml:space="preserve"> ST 65.15.0050 </t>
  </si>
  <si>
    <t>Assentamento de poste simples de aco, diametro de 2", inclusive abertura de furo, fundacao e recomposicao do piso.</t>
  </si>
  <si>
    <t xml:space="preserve"> ET 05.05.0400 </t>
  </si>
  <si>
    <t>Materiais para confeccao de concreto estrutural dosado para uma resistencia caracteristica a compressao (fck) minimo de 20MPa, inclusive perdas. Fornecimento.</t>
  </si>
  <si>
    <t>Estruturas</t>
  </si>
  <si>
    <t xml:space="preserve"> MOD002150 </t>
  </si>
  <si>
    <t>Pedreiro - assentamento de tijolo, bloco de concreto, alvenaria de pedra, servicos de lancamento de concreto</t>
  </si>
  <si>
    <t xml:space="preserve"> MOD002450 </t>
  </si>
  <si>
    <t>Servente</t>
  </si>
  <si>
    <t>Composição EMOP - 05.020.0020-0</t>
  </si>
  <si>
    <t xml:space="preserve"> 05.020.0020-0 </t>
  </si>
  <si>
    <t>SINALIZACAO HORIZONTAL,MECANICA,COM TINTA A BASE DE RESINA A CRILICA,EM VIAS URBANAS,CONFORME ABNT NBR 12935 E NORMA DNIT 100/2018-ES. 3%-DESGASTE DE FERRAMENTAS E EPI</t>
  </si>
  <si>
    <t xml:space="preserve"> 19.006.0035-2 </t>
  </si>
  <si>
    <t>MAQUINA DE DEMARCACAO DE FAIXAS A FRIO PARA USO RODOVIARIO E URBANO,EXCLUSIVE OPERADOR</t>
  </si>
  <si>
    <t xml:space="preserve"> 01972 </t>
  </si>
  <si>
    <t>MAO-DE-OBRA DE AUXILIAR DE MECANICO, INC LUSIVE ENCARGOS SOCIAIS</t>
  </si>
  <si>
    <t xml:space="preserve"> 02992 </t>
  </si>
  <si>
    <t>TINTA A BASE DE RESINA ACRILICA, PARA SI NALIZACAO HORIZONTAL, P/2 ANOS DE DURACA O, EM BALDES DE 18 LITROS</t>
  </si>
  <si>
    <t xml:space="preserve"> 02994 </t>
  </si>
  <si>
    <t>MICRO-ESFERA DE VIDRO, TIPO "DROP-ON"</t>
  </si>
  <si>
    <t xml:space="preserve"> 02995 </t>
  </si>
  <si>
    <t>MICRO-ESFERA DE VIDRO, TIPO "PRE-MIX"</t>
  </si>
  <si>
    <t xml:space="preserve"> 02996 </t>
  </si>
  <si>
    <t>SOLVENTE P/TINTA DE DEMARCACAO A BASE DE  RESINA ACRILICA, EM BALDES DE 18 LITROS</t>
  </si>
  <si>
    <t>Composição EMOP - 05.020.0030-0</t>
  </si>
  <si>
    <t xml:space="preserve"> 05.020.0030-0 </t>
  </si>
  <si>
    <t>SINALIZACAO MANUAL DE FAIXAS E FIGURAS PARA PEDESTRES,COM TI NTA A BASE DE RESINA ACRILICA,EM VIAS URBANAS,COM UTILIZACAO DE PISTOLA PNEUMATICA(SPRAY),CONFORME NORMAS DO DER-RJ 3%-DESGASTE DE FERRAMENTAS E EPI</t>
  </si>
  <si>
    <t>Composição EMOP - 06.016.0007-0</t>
  </si>
  <si>
    <t xml:space="preserve"> 06.016.0007-0 </t>
  </si>
  <si>
    <t>TAMPAO COMPLETO DE FERRO FUNDIDO DUCTIL (NODULAR) ARTICULADO ,CIRCULAR,DN 600MM,COM TAMPA PARA ACESSO DE MANUTENCAO E SOB RETAMPA PARA MANOBRA,CLASSE D400,CONFORME ABNT NBR 10160,ASS ENTADO COM ARGAMASSA DE CIMENTO E AREIA,NO TRACO 1:4 EM VOLU ME.FORNECIMENTO E ASSENTAMENTO 3% - DESGASTE DE FERRAMENTAS E EPI</t>
  </si>
  <si>
    <t>GALERIAS, DRENOS E CONEXOS</t>
  </si>
  <si>
    <t xml:space="preserve"> 07.002.0030-1 </t>
  </si>
  <si>
    <t>ARGAMASSA DE CIMENTO E AREIA,NO TRACO 1:4,PREPARO MECANICO 3%-DESGASTE DE FERRAMENTAS E EPI</t>
  </si>
  <si>
    <t>ARGAMASSAS, INJEÇÕES E CONSOLIDAÇÕES</t>
  </si>
  <si>
    <t xml:space="preserve"> 13681 </t>
  </si>
  <si>
    <t>TAMPAO COMPLETO DE FERRO FUNDIDO NODULAR ARTICULADO, DN600MM, CLASSE D400 CONFORME ABNT NBR 10160</t>
  </si>
  <si>
    <t>Composição EMOP - 06.015.0010-0</t>
  </si>
  <si>
    <t xml:space="preserve"> 06.015.0010-0 </t>
  </si>
  <si>
    <t>POCO DE VISITA EM ALVENARIA DE BLOCOS DE CONCRETO(20X20X40CM ),PAREDES 0,20M DE ESP.C/1,20X1,20X1,40M,P/COLETOR AGUAS PLU VIAIS 0,40 A 0,70M DE DIAM.UTILIZANDO ARG.CIM.AREIA,TRACO 1: 4,SENDO PAREDES CHAPISCADAS E REVESTIDAS INTERNAMENTE C/ARG. ,ENCHIMENTO BLOCOS E BASE EM CONCRETO SIMPLES,TAMPA DE CONCR .ARMADO,DEGRAUS FERRO FUNDIDO,INCL.FORN.TODOS OS MATERIAIS 3% - DESGASTE DE FERRAMENTAS E EPI</t>
  </si>
  <si>
    <t xml:space="preserve"> 19.005.0030-3 </t>
  </si>
  <si>
    <t xml:space="preserve"> 11.004.0021-1 </t>
  </si>
  <si>
    <t>FORMAS DE MADEIRA DE 3ª PARA MOLDAGEM DE PECAS DE CONCRETO A RMADO COM PARAMENTOS PLANOS,EM LAJES,VIGAS,PAREDES,ETC,SERVI NDO A MADEIRA 2 VEZES,INCLUSIVE DESMOLDAGEM,EXCLUSIVE ESCORA MENTO 3%-DESGASTE DE FERRAMENTAS E EPI</t>
  </si>
  <si>
    <t>86,24</t>
  </si>
  <si>
    <t xml:space="preserve"> 13.001.0030-1 </t>
  </si>
  <si>
    <t>EMBOCO COM ARGAMASSA DE CIMENTO E AREIA,NO TRACO 1:4 COM 1,5 CM DE ESPESSURA,INCLUSIVE CHAPISCO DE CIMENTO E AREIA,NO TRA CO 1:3 3%-DESGASTE DE FERRAMENTAS E EPI</t>
  </si>
  <si>
    <t>REVESTIMENTO DE PAREDES, TETOS E PISOS</t>
  </si>
  <si>
    <t xml:space="preserve"> 12.005.0135-1 </t>
  </si>
  <si>
    <t>ALVENARIA PARA CAIXAS ENTERRADAS,ATE 1,60M DE PROFUNDIDADE,C OM BLOCOS DE CONCRETO DE 20X20X40CM,COM ARGAMASSA DE CIMENTO E AREIA,NO TRACO 1:4 E CONCRETO 20MPA,PARA PREENCHIMENTO DOS FUROS DOS MESMOS,EM PAREDES DE UMA VEZ(0,20M) 3%-DESGASTE DE FERRAMENTAS E EPI</t>
  </si>
  <si>
    <t>ALVENARIAS E DIVISÓRIAS</t>
  </si>
  <si>
    <t xml:space="preserve"> 00030 </t>
  </si>
  <si>
    <t>ACO CA-25, ESTIRADO, PRECO DE REVENDEDOR , NO DIAMETRO DE 08,0MM</t>
  </si>
  <si>
    <t xml:space="preserve"> 00031 </t>
  </si>
  <si>
    <t>ACO CA-25, ESTIRADO, PRECO DE REVENDEDOR , NO DIAMETRO DE 10,0MM</t>
  </si>
  <si>
    <t xml:space="preserve"> 00235 </t>
  </si>
  <si>
    <t>DEGRAU DE FERRO FUNDIDO, FORMATO U, PARA  CHAMINE DE POCO DE VISITA</t>
  </si>
  <si>
    <t>Composição EMOP - 06.015.0011-0</t>
  </si>
  <si>
    <t xml:space="preserve"> 06.015.0011-0 </t>
  </si>
  <si>
    <t>POCO DE VISITA EM ALVENARIA DE BLOCOS DE CONCRETO(20X20X40CM ),EM PAREDES DE 0,20M DE ESP.C/1,30X1,30X1,40M,P/COLETOR DE AGUAS PLUVIAIS DE 0,80M DE DIAM.UTILIZ.ARG.CIM.AREIA,TRACO 1 :4,SENDO AS PAREDES REVESTIDAS INTERNAMENTE C/ARG.ENCHIMENTO DOS BLOCOS E BASE EM CONCRETO SIMPLES,TAMPA DE CONCRETO ARM ADO,DEGRAU DE FERRO FUNDIDO,INCL.FORN.DE TODOS OS MATERIAIS 3% - DESGASTE DE FERRAMENTAS E EPI</t>
  </si>
  <si>
    <t>Composição EMOP - 06.015.0013-0</t>
  </si>
  <si>
    <t xml:space="preserve"> 06.015.0013-0 </t>
  </si>
  <si>
    <t>POCO DE VISITA EM ALVENARIA DE BLOCOS DE CONCRETO(20X20X40CM ),EM PAREDES DE 0,20M DE ESP.C/1,50X1,50X1,60M,P/COLETOR DE AGUAS PLUVIAIS DE 1,00M DE DIAM.SENDO AS PAREDES CHAPISCADAS E REVESTIDAS INTERNAMENTE C/ARGAMASSA,ENCHIMENTO DOS BLOCOS E BASE EM CONCRETO SIMPLES,TAMPA DE CONCRETO ARMADO,DEGRAUS DE FERRO FUNDIDO,INCL.FORNECIMENTO DE TODOS OS MATERIAIS 3% - DESGASTE DE FERRAMENTAS E EPI</t>
  </si>
  <si>
    <t>Composição EMOP - 06.015.0015-0</t>
  </si>
  <si>
    <t xml:space="preserve"> 06.015.0015-0 </t>
  </si>
  <si>
    <t>POCO DE VISITA EM ALVENARIA DE BLOCOS DE CONCRETO(20X20X40CM ),EM PAREDES DE 0,20M DE ESP.C/1,70X1,70X1,80M,P/COLETOR DE AGUAS PLUVIAIS DE 1,20M DE DIAM.SENDO AS PAREDES CHAPISCADAS E REVESTIDAS INTERNAMENTE C/ARGAMASSA,ENCHIMENTO DOS BLOCOS E BASE EM CONCRETO SIMPLES,TAMPA DE CONCRETO ARMADO,DEGRAUS DE FERRO FUNDIDO,INCL.FORNECIMENTO DE TODOS OS MATERIAIS 3% - DESGASTE DE FERRAMENTAS E EPI</t>
  </si>
  <si>
    <t xml:space="preserve"> 12.005.0140-1 </t>
  </si>
  <si>
    <t>ALVENARIA PARA CAIXAS ENTERRADAS,ATE 3,00M DE PROFUNDIDADE,C OM BLOCOS DE CONCRETO DE 20X20X40CM,COM ARGAMASSA DE CIMENTO E AREIA,NO TRACO 1:4 E CONCRETO 20MPA,PARA PREENCHIMENTO DOS FUROS DOS MESMOS,EM PAREDES DE UMA VEZ(0,20M) 3%-DESGASTE DE FERRAMENTAS E EPI</t>
  </si>
  <si>
    <t>Composição EMOP - 06.015.0016-0</t>
  </si>
  <si>
    <t xml:space="preserve"> 06.015.0016-0 </t>
  </si>
  <si>
    <t>POCO DE VISITA EM ALVENARIA DE BLOCOS DE CONCRETO(20X20X40CM ),EM PAREDES DE 0,20M DE ESP.C/2,00X2,00X2,10M,P/COLETOR DE AGUAS PLUVIAIS DE 1,50M DE DIAM.SENDO AS PAREDES CHAPISCADAS E REVESTIDAS INTERNAMENTE C/ARGAMASSA,ENCHIMENTO DOS BLOCOS E BASE EM CONCRETO SIMPLES,TAMPA DE CONCRETO ARMADO,DEGRAUS DE FERRO FUNDIDO,INCL.FORNECIMENTO DE TODOS OS MATERIAIS 3% - DESGASTE DE FERRAMENTAS E EPI</t>
  </si>
  <si>
    <t>Composição SCO - DR 30.15.0200</t>
  </si>
  <si>
    <t xml:space="preserve"> DR 30.15.0200 </t>
  </si>
  <si>
    <t>Caixa de ralo em concreto pre-moldado, com parede de 0,06m, nas dimensoes internas de (0,30x0,90x0,90)m, para aguas pluviais, com base em concreto simples (fck=11 Mpa), preenchimento da periferia da grelha em concreto simples (fck=15 Mpa), rejunte da bolsa do tubo e do pescoco da caixa pre-moldada em argamassa de cimento e areia no traco 1:4, em volume, grelha de ferro fundido de 135Kg, exclusive escavacao e reaterro.</t>
  </si>
  <si>
    <t xml:space="preserve"> RV 05.10.0062 </t>
  </si>
  <si>
    <t>Argamassa de cimento e areia, no traco 1:4.</t>
  </si>
  <si>
    <t>Revestimentos</t>
  </si>
  <si>
    <t xml:space="preserve"> ET 05.25.0406 </t>
  </si>
  <si>
    <t>Lancamento de concreto em pecas sem armadura, inclusive a colocacao, o adensamento e o acabamento, exclusive o transporte (TC 05.10.0050), considerando a producao baixa.</t>
  </si>
  <si>
    <t xml:space="preserve"> ET 05.05.0100 </t>
  </si>
  <si>
    <t>Materiais para confeccao de concreto estrutural dosado para uma resistencia caracteristica a compressao (fck) minimo de 11MPa, inclusive perdas. Fornecimento.</t>
  </si>
  <si>
    <t xml:space="preserve"> ET 05.05.0250 </t>
  </si>
  <si>
    <t>Materiais para confeccao de concreto estrutural dosado para uma resistencia caracteristica a compressao (fck) minimo de 15MPa, inclusive perdas. Fornecimento.</t>
  </si>
  <si>
    <t xml:space="preserve"> MAT026200 </t>
  </si>
  <si>
    <t>Caixa de ralo pre-moldada em concreto, medindo: (30x60x90)cm, para aguas pluviais</t>
  </si>
  <si>
    <t xml:space="preserve"> MAT065950 </t>
  </si>
  <si>
    <t>Grelha de ferro fundido, de (300x900)mm, tipo pesada (135Kg), sendo comum</t>
  </si>
  <si>
    <t xml:space="preserve"> MAT114200 </t>
  </si>
  <si>
    <t>Prolongador superior para caixa de ralo pre-moldado em concreto, de (0,30x0,30x0,90)m, para aguas pluviais</t>
  </si>
  <si>
    <t>Composição EMOP - 06.004.0062-0</t>
  </si>
  <si>
    <t xml:space="preserve"> 06.004.0062-0 </t>
  </si>
  <si>
    <t>TUBO DE CONCRETO ARMADO,CLASSE PA-1,CONFORME ABNT NBR 8890,P ARA GALERIAS DE AGUAS PLUVIAIS,COM DIAMETRO DE 400MM,ATERRO E SOCA ATE A ALTURA DA GERATRIZ SUPERIOR DO TUBO,CONSIDERAND O O MATERIAL DA PROPRIA ESCAVACAO,INCLUSIVE FORNECIMENTO DO MATERIAL P/REJUNTAMENTO COM ARGAMASSA DE CIMENTO E AREIA,NO TRACO 1:4 E ACERTO DE FUNDO DE VALA.FORNECIMENTO E ASSENT. 3%-DESGASTE DE FERRAMENTAS E EPI</t>
  </si>
  <si>
    <t xml:space="preserve"> 19.004.0004-3 </t>
  </si>
  <si>
    <t>CAMINHAO COM CARROCERIA FIXA,NO TOCO,CAPACIDADE DE 7,5T,INCL USIVE MOTORISTA 50%-FILTRO 20,62%-SEGURO TOTAL</t>
  </si>
  <si>
    <t xml:space="preserve"> 00533 </t>
  </si>
  <si>
    <t>TUBO DE CONCRETO ARMADO, P/AGUAS PLUVIAI S, PA-1, SEM PINTURA, DE 0400MM</t>
  </si>
  <si>
    <t xml:space="preserve"> 01958 </t>
  </si>
  <si>
    <t>MAO-DE-OBRA DE TOPOGRAFO B (SERVICOS DE CAMPO), INCLUSIVE ENCARGOS SOCIAIS</t>
  </si>
  <si>
    <t xml:space="preserve"> 01997 </t>
  </si>
  <si>
    <t>MAO-DE-OBRA DE ASSENTADOR DE TUBOS (REDE S SUBTERRANEAS), INCLUSIVE ENCARGOS SOCI AIS</t>
  </si>
  <si>
    <t>0,9000</t>
  </si>
  <si>
    <t>1,6000</t>
  </si>
  <si>
    <t>Composição EMOP - 06.004.0066-0</t>
  </si>
  <si>
    <t xml:space="preserve"> 06.004.0066-0 </t>
  </si>
  <si>
    <t>TUBO DE CONCRETO ARMADO,CLASSE PA-1,CONFORME ABNT NBR 8890,P ARA GALERIAS DE AGUAS PLUVIAIS,COM DIAMETRO DE 600MM,ATERRO E SOCA ATE A ALTURA DA GERATRIZ SUPERIOR DO TUBO,CONSIDERAND O O MATERIAL DA PROPRIA ESCAVACAO,INCLUSIVE FORNECIMENTO DO MATERIAL P/REJUNTAMENTO COM ARGAMASSA DE CIMENTO E AREIA,NO TRACO 1:4 E ACERTO DE FUNDO DE VALA.FORNECIMENTO E ASSENT. 3%-DESGASTE DE FERRAMENTAS E EPI</t>
  </si>
  <si>
    <t xml:space="preserve"> 00695 </t>
  </si>
  <si>
    <t>TUBO DE CONCRETO ARMADO, PARA AGUAS PLUV IAIS, PA-1, SEM PINTURA, DE 0600MM</t>
  </si>
  <si>
    <t>Composição EMOP - 06.004.0070-0</t>
  </si>
  <si>
    <t xml:space="preserve"> 06.004.0070-0 </t>
  </si>
  <si>
    <t>TUBO DE CONCRETO ARMADO,CLASSE PA-1,CONFORME ABNT NBR 8890,P ARA GALERIAS DE AGUAS PLUVIAIS,COM DIAMETRO DE 800MM,ATERRO E SOCA ATE A ALTURA DA GERATRIZ SUPERIOR DO TUBO,CONSIDERAND O O MATERIAL DA PROPRIA ESCAVACAO,INCLUSIVE FORNECIMENTO DO MATERIAL P/REJUNTAMENTO COM ARGAMASSA DE CIMENTO E AREIA,NO TRACO 1:4 E ACERTO DE FUNDO DE VALA.FORNECIMENTO E ASSENT. 3%-DESGASTE DE FERRAMENTAS E EPI</t>
  </si>
  <si>
    <t xml:space="preserve"> 00538 </t>
  </si>
  <si>
    <t>TUBO DE CONCRETO ARMADO, P/AGUAS PLUVIAI S, PA-1, SEM PINTURA, DE 0800MM</t>
  </si>
  <si>
    <t>Composição EMOP - 06.004.0074-0</t>
  </si>
  <si>
    <t xml:space="preserve"> 06.004.0074-0 </t>
  </si>
  <si>
    <t>TUBO DE CONCRETO ARMADO,CLASSE PA-1,CONFORME ABNT NBR 8890,P ARA GALERIAS DE AGUAS PLUVIAIS,COM DIAMETRO DE 1000MM,ATERRO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</si>
  <si>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19.004.0051-2 </t>
  </si>
  <si>
    <t>GUINDASTE SOBRE RODAS,MEIA LANCA,CAPACIDADE DE 6T,INCLUSIVE OPERADOR 50%-FILTRO</t>
  </si>
  <si>
    <t xml:space="preserve"> 00540 </t>
  </si>
  <si>
    <t>TUBO DE CONCRETO ARMADO, P/AGUAS PLUVIAI S, PA-1, SEM PINTURA, DE 1000MM</t>
  </si>
  <si>
    <t>Composição EMOP - 06.004.0078-0</t>
  </si>
  <si>
    <t xml:space="preserve"> 06.004.0078-0 </t>
  </si>
  <si>
    <t>TUBO DE CONCRETO ARMADO,CLASSE PA-1,CONFORME ABNT NBR 8890,P ARA GALERIAS DE AGUAS PLUVIAIS,COM DIAMETRO DE 1200MM,ATERRO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</si>
  <si>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00541 </t>
  </si>
  <si>
    <t>TUBO DE CONCRETO ARMADO, P/AGUAS PLUVIAI S, PA-1, SEM PINTURA, DE 1200MM</t>
  </si>
  <si>
    <t>Composição EMOP - 06.004.0092-0</t>
  </si>
  <si>
    <t xml:space="preserve"> 06.004.0092-0 </t>
  </si>
  <si>
    <t>TUBO DE CONCRETO ARMADO,CLASSE PA-2,CONFORME ABNT NBR 8890,P ARA GALERIAS DE AGUAS PLUVIAIS,COM DIAMETRO DE 400MM,ATERRO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</si>
  <si>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04800 </t>
  </si>
  <si>
    <t>TUBO DE CONCRETO ARMADO, P/AGUAS PLUVIAI S, PA-2, SEM PINTURA, DE 0400MM</t>
  </si>
  <si>
    <t>Composição EMOP - 06.004.0096-0</t>
  </si>
  <si>
    <t xml:space="preserve"> 06.004.0096-0 </t>
  </si>
  <si>
    <t>TUBO DE CONCRETO ARMADO,CLASSE PA-2,CONFORME ABNT NBR 8890,P ARA GALERIAS DE AGUAS PLUVIAIS,COM DIAMETRO DE 600MM,ATERRO E SOCA ATE A ALTURA DE GERATRIZ SUPERIOR DO TUBO,CONSIDERAND O O MATERIAL DA PROPRIA ESCAVACAO,INCLUSIVE FORNECIMENTO DO MATERIAL P/REJUNTAMENTO COM ARGAMASSA DE CIMENTO E AREIA,NO TRACO 1:4 E ACERTO DE FUNDO DE VALA.FORNECIMENTO E ASSENT. 3%-DESGASTE DE FERRAMENTAS E EPI</t>
  </si>
  <si>
    <t xml:space="preserve"> 04802 </t>
  </si>
  <si>
    <t>TUBO DE CONCRETO ARMADO, P/AGUAS PLUVIAI S, PA-2, SEM PINTURA, DE 0600MM</t>
  </si>
  <si>
    <t>Composição EMOP - 06.004.0100-0</t>
  </si>
  <si>
    <t xml:space="preserve"> 06.004.0100-0 </t>
  </si>
  <si>
    <t>TUBO DE CONCRETO ARMADO,CLASSE PA-2,CONFORME ABNT NBR 8890,P ARA GALERIAS DE AGUAS PLUVIAIS,COM DIAMETRO DE 800MM,ATERRO E SOCA ATE A ALTURA DA GERATRIZ SUPERIOR DO TUBO,CONSIDERAND O O MATERIAL DA PROPRIA ESCAVACAO,INCLUSIVE FORNECIMENTO DO MATERIAL P/REJUNTAMENTO COM ARGAMASSA DE CIMENTO E AREIA,NO TRACO 1:4 E ACERTO DE FUNDO DE VALA.FORNECIMENTO E ASSENT. 3%-DESGASTE DE FERRAMENTAS E EPI</t>
  </si>
  <si>
    <t xml:space="preserve"> 04804 </t>
  </si>
  <si>
    <t>TUBO DE CONCRETO ARMADO, P/AGUAS PLUVIAI S, PA-2, SEM PINTURA, DE 0800MM</t>
  </si>
  <si>
    <t>Composição EMOP - 06.004.0104-0</t>
  </si>
  <si>
    <t xml:space="preserve"> 06.004.0104-0 </t>
  </si>
  <si>
    <t>TUBO DE CONCRETO ARMADO,CLASSE PA-2,CONFORME ABNT NBR 8890,P ARA GALERIAS DE AGUAS PLUVIAIS,COM DIAMETRO DE 1000MM,ATERRO E SOCA ATE A ALTURA DA GERATRIZ SUPERIOR DO TUBO,CONSIDERAN DO O MATERIAL DA PROPRIA ESCAVACAO,INCLUSIVE FORNECIMENTO DO MATERIAL P/REJUNTAMENTO COM ARGAMASSA DE CIMENTO E AREIA,N O TRACO 1:4 E ACERTO DE FUNDO DE VALA.FORNECIMENTO E ASSENT. 3%-DESGASTE DE FERRAMENTAS E EPI</t>
  </si>
  <si>
    <t xml:space="preserve"> 04806 </t>
  </si>
  <si>
    <t>TUBO DE CONCRETO ARMADO, P/AGUAS PLUVIAI S, PA-2, SEM PINTURA, DE 1000MM</t>
  </si>
  <si>
    <t>Composição EMOP - 06.004.0108-0</t>
  </si>
  <si>
    <t xml:space="preserve"> 06.004.0108-0 </t>
  </si>
  <si>
    <t>TUBO DE CONCRETO ARMADO,CLASSE PA-2,CONFORME ABNT NBR 8890,P ARA GALERIAS DE AGUAS PLUVIAIS,COM DIAMETRO DE 1200MM,ATERRO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</si>
  <si>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04808 </t>
  </si>
  <si>
    <t>TUBO DE CONCRETO ARMADO, P/AGUAS PLUVIAI S, PA-2, SEM PINTURA, DE 1200MM</t>
  </si>
  <si>
    <t>Composição EMOP - 06.004.0110-0</t>
  </si>
  <si>
    <t xml:space="preserve"> 06.004.0110-0 </t>
  </si>
  <si>
    <t>TUBO DE CONCRETO ARMADO,CLASSE PA-2,CONFORME ABNT NBR 8890,P ARA GALERIAS DE AGUAS PLUVIAIS,COM DIAMETRO DE 1500MM,ATERRO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</si>
  <si>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04809 </t>
  </si>
  <si>
    <t>TUBO DE CONCRETO ARMADO, P/AGUAS PLUVIAI S, PA-2, SEM PINTURA, DE 1500MM</t>
  </si>
  <si>
    <t>Composição EMOP - 06.004.0114-0</t>
  </si>
  <si>
    <t xml:space="preserve"> 06.004.0114-0 </t>
  </si>
  <si>
    <t>TUBO DE CONCRETO ARMADO,CLASSE PA-2,CONFORME ABNT NBR 8890,P ARA GALERIAS DE AGUAS PLUVIAIS,COM DIAMETRO DE 2000MM,ATERRO E SOCA ATE A ALTURA DA GERATRIZ SUPERIOR DO TUBO,CONSIDERAN DO O MATERIAL DA PROPRIA ESCAVACAO,INCLUSIVE FORNECIMENTO DO MATERIAL P/REJUNTAMENTO COM ARGAMASSA DE CIMENTO E AREIA,NO TRACO 1:4 E ACERTO DE FUNDO DE VALA.FORNECIMENTO E ASSENT. 3%-DESGASTE DE FERRAMENTAS E EPI</t>
  </si>
  <si>
    <t xml:space="preserve"> 10731 </t>
  </si>
  <si>
    <t>TUBO DE CONCRETO ARMADO, PA2, AGUA, 2000 MM</t>
  </si>
  <si>
    <t>Composição EMOP - 06.088.0010-0</t>
  </si>
  <si>
    <t xml:space="preserve"> 06.088.0010-0 </t>
  </si>
  <si>
    <t>EMBASAMENTO DE TUBULACAO,FEITO COM PO-DE-PEDRA</t>
  </si>
  <si>
    <t xml:space="preserve"> 14574 </t>
  </si>
  <si>
    <t>PO DE PEDRA, PARA REGIAO METROPOLITANA D O RIO DE JANEIRO</t>
  </si>
  <si>
    <t>Composição EMOP - 08.040.0005-0</t>
  </si>
  <si>
    <t xml:space="preserve"> 08.040.0005-0 </t>
  </si>
  <si>
    <t>MEIO-FIO E SARJETA CONJUGADOS,DE CONCRETO USINADO 15MPA,MOLD ADO "IN LOCO",ATRAVES DE MAQUINA ESPECIAL,MEDINDO EM TORNO D E 0,47M DE BASE E 0,30M DE ALTURA,ACABAMENTO COM ARGAMASSA D E CIMENTO E PO-DE-PEDRA,NO TRACO 1:3,COM FORNECIMENTO DOS MA TERIAIS,EXCLUSIVE PREPARO DE BASE E TOPOGRAFIA 3%-DESGASTE DE FERRAMENTAS E EPI</t>
  </si>
  <si>
    <t>BASES E PAVIMENTOS</t>
  </si>
  <si>
    <t xml:space="preserve"> 19.006.0045-2 </t>
  </si>
  <si>
    <t>EXTRUSORA DE GUIAS E SARJETAS SEM FORMAS,EXCLUSIVE OPERADOR</t>
  </si>
  <si>
    <t xml:space="preserve"> 19.006.0045-4 </t>
  </si>
  <si>
    <t>1,97</t>
  </si>
  <si>
    <t xml:space="preserve"> 00149 </t>
  </si>
  <si>
    <t>CIMENTO PORTLAND COMPOSTO CP II-32, EM S ACO DE 50KG, CONFORME ABNT NBR 16697</t>
  </si>
  <si>
    <t>0,59</t>
  </si>
  <si>
    <t xml:space="preserve"> 02245 </t>
  </si>
  <si>
    <t>CONCRETO IMPORTADO DE USINA, UTILIZANDO BRITA 1, DE 15MPA</t>
  </si>
  <si>
    <t>Composição EMOP - 09.010.0001-0</t>
  </si>
  <si>
    <t xml:space="preserve"> 09.010.0001-0 </t>
  </si>
  <si>
    <t>CORDOES DE CONCRETO SIMPLES,COM SECAO DE (10X25)CM,MOLDADOS NO LOCAL,INCLUSIVE ESCAVACAO E REATERRO 3%-DESGASTE DE FERRAMENTAS E EPI</t>
  </si>
  <si>
    <t>SERVIÇOS DE PARQUES E JARDINS</t>
  </si>
  <si>
    <t>0,0008</t>
  </si>
  <si>
    <t xml:space="preserve"> 11.001.0005-1 </t>
  </si>
  <si>
    <t>CONCRETO DOSADO RACIONALMENTE PARA UMA RESISTENCIA CARACTERI STICA A COMPRESSAO DE 15MPA,COMPREENDENDO APENAS O FORNECIME NTO DOS MATERIAIS,INCLUSIVE 5% DE PERDAS 5%-PERDAS</t>
  </si>
  <si>
    <t xml:space="preserve"> 11.002.0027-1 </t>
  </si>
  <si>
    <t>LANCAMENTO DE CONCRETO EM PECAS SEM ARMADURA,INCLUSIVE TRANS PORTE HORIZONTAL ATE 20,00M EM CARRINHOS,E VERTICAL ATE 10,0 0M COM TORRE E GUINCHO,COLOCACAO,ADENSAMENTO E ACABAMENTO,CO NSIDERANDO UMA PRODUCAO APROXIMADA DE 7,00M3/H 3%-DESGASTE DE FERRAMENTAS E EPI</t>
  </si>
  <si>
    <t xml:space="preserve"> 11.002.0035-1 </t>
  </si>
  <si>
    <t>LANCAMENTO DE CONCRETO EM PECAS SEM ARMADURA,INCLUSIVE O TRA NSPORTE HORIZONTAL ATE 20,00M EM CARRINHOS,COLOCACAO,ADENSAM ENTO E ACABAMENTO,CONSIDERANDO UMA PRODUCAO APROXIMADA DE 2, 00M3/H 3%-DESGASTE DE FERRAMENTAS E EPI</t>
  </si>
  <si>
    <t>92,16</t>
  </si>
  <si>
    <t>Composição EMOP - 09.003.0010-0</t>
  </si>
  <si>
    <t xml:space="preserve"> 09.003.0010-0 </t>
  </si>
  <si>
    <t>ARBUSTO PARA JARDINS,TIPO LANTANA (LANTANA CAMARA) OU SIMILA R,COM APROXIMADAMENTE 60CM DE ALTURA.FORNECIMENTO</t>
  </si>
  <si>
    <t xml:space="preserve"> 14980 </t>
  </si>
  <si>
    <t>ESPECIE VEGETAL,TIPO ARBUSTO,PODENDO SER : LANTANA (LANTANA CAMARA) OU SIMILAR, C OM APROXIMADAMENTE 60CM DE ALTURA</t>
  </si>
  <si>
    <t>Composição EMOP - 09.002.0002-0</t>
  </si>
  <si>
    <t xml:space="preserve"> 09.002.0002-0 </t>
  </si>
  <si>
    <t>PLANTIO DE ARBUSTOS DE 50 A 70CM DE ALTURA,FORMANDO JARDIM,C OM 12 UNIDADES POR METRO QUADRADO,EXCLUSIVE O FORNECIMENTO 3%-DESGASTE DE FERRAMENTAS E EPI</t>
  </si>
  <si>
    <t xml:space="preserve"> 01901 </t>
  </si>
  <si>
    <t>MAO-DE-OBRA DE SERVENTE PARA SERVICOS DE CONSERVACAO, INCLUSIVE ENCARGOS SOCIAIS</t>
  </si>
  <si>
    <t>Composição EMOP - 09.006.0032-0</t>
  </si>
  <si>
    <t xml:space="preserve"> 09.006.0032-0 </t>
  </si>
  <si>
    <t>TERRA ESTRUMADA,INCLUSIVE CARGA,TRANSPORTE E DESCARGA.FORNEC IMENTO</t>
  </si>
  <si>
    <t xml:space="preserve"> 10896 </t>
  </si>
  <si>
    <t>TERRA ESTRUMADA, INCLUINDO CARGA, TRANSP ORTE E DESCARGA</t>
  </si>
  <si>
    <t>Composição EMOP - 02.015.0001-0</t>
  </si>
  <si>
    <t xml:space="preserve"> 02.015.0001-0 </t>
  </si>
  <si>
    <t>INSTALACAO E LIGACAO PROVISORIA PARA ABASTECIMENTO DE AGUA E ESGOTAMENTO SANITARIO EM CANTEIRO DE OBRAS,INCLUSIVE ESCAVA CAO,EXCLUSIVE REPOSICAO DA PAVIMENTACAO DO LOGRADOURO PUBLIC O 3% - DESGASTE DE FERRAMENTAS E EPI</t>
  </si>
  <si>
    <t>8,0000</t>
  </si>
  <si>
    <t xml:space="preserve"> 07.002.0025-1 </t>
  </si>
  <si>
    <t>ARGAMASSA DE CIMENTO E AREIA,NO TRACO 1:3,PREPARO MECANICO 3%-DESGASTE DE FERRAMENTAS E EPI</t>
  </si>
  <si>
    <t>477,87</t>
  </si>
  <si>
    <t xml:space="preserve"> 15.071.0012-1 </t>
  </si>
  <si>
    <t>LIGACAO DE AGUAS PLUVIAIS OU DOMICILIARES SERVIDAS A REDE PU BLICA,NO CASO DESTA ESTAR LOCALIZADA SOB O PASSEIO 3% - DESGASTE DE FERRAMENTAS E EPI</t>
  </si>
  <si>
    <t>705,15</t>
  </si>
  <si>
    <t xml:space="preserve"> 00148 </t>
  </si>
  <si>
    <t>TUBO DE ACO GALVANIZADO, COM COSTURA, PE SADO, NBR 5580, DN=3/4"</t>
  </si>
  <si>
    <t>30,0000</t>
  </si>
  <si>
    <t>25,0000</t>
  </si>
  <si>
    <t xml:space="preserve"> 00559 </t>
  </si>
  <si>
    <t>TIJOLO CERAMICO, FURADO, DE (10X20X20)CM</t>
  </si>
  <si>
    <t>0,70</t>
  </si>
  <si>
    <t xml:space="preserve"> 00688 </t>
  </si>
  <si>
    <t>LIGACAO DE AGUA, PARA INSTALACAO NO PASS EIO, DE 3/4", VAZAO DE 3,0M3/H</t>
  </si>
  <si>
    <t>1.340,89</t>
  </si>
  <si>
    <t xml:space="preserve"> 00702 </t>
  </si>
  <si>
    <t>REGISTRO DE GAVETA BRUTO, DE 1ª QUALIDAD E COM ROSCA DE AMBOS OS LADOS, DE 3/4"</t>
  </si>
  <si>
    <t>39,04</t>
  </si>
  <si>
    <t xml:space="preserve"> 00788 </t>
  </si>
  <si>
    <t>CAIXA D'AGUA DE FIBRA DE VIDRO OU POLIET ILENO, COM CAPACIDADE DE 1000 LITROS</t>
  </si>
  <si>
    <t>381,10</t>
  </si>
  <si>
    <t xml:space="preserve"> 00843 </t>
  </si>
  <si>
    <t>TUBO CERAMICO, ESGOTO SANITARIO, DE 100M M E COM COMPRIMENTO DE 1,00M</t>
  </si>
  <si>
    <t>35,20</t>
  </si>
  <si>
    <t>3,4400</t>
  </si>
  <si>
    <t xml:space="preserve"> 00872 </t>
  </si>
  <si>
    <t>CURVA 45º OU 90º DE CERAMICA PARA ESGOTO  COM JUNTA ARGAMASSA, DE 0100MM</t>
  </si>
  <si>
    <t>43,20</t>
  </si>
  <si>
    <t xml:space="preserve"> 01993 </t>
  </si>
  <si>
    <t>MAO-DE-OBRA DE BOMBEIRO HIDRAULICO DA CO NSTRUCAO CIVIL, INCLUSIVE ENCARGOS SOCIA IS</t>
  </si>
  <si>
    <t>11,0000</t>
  </si>
  <si>
    <t>Composição EMOP - 11.025.0012-0</t>
  </si>
  <si>
    <t xml:space="preserve"> 11.025.0012-0 </t>
  </si>
  <si>
    <t>CONCRETO BOMBEADO,FCK=30MPA,COMPREENDENDO O FORNECIMENTO DE CONCRETO IMPORTADO DE USINA,COLOCACAO NAS FORMAS,ESPALHAMENT O,ADENSAMENTO MECANICO E ACABAMENTO 3%-DESGASTE DE FERRAMENTAS E EPI</t>
  </si>
  <si>
    <t xml:space="preserve"> 19.007.0013-2 </t>
  </si>
  <si>
    <t>VIBRADOR DE IMERSAO,TUBO DE 48X480MM,COM MANGOTE DE 5,00M DE COMPRIMENTO,MOTOR ELETRICO,EXCLUSIVE OPERADOR</t>
  </si>
  <si>
    <t>0,2300</t>
  </si>
  <si>
    <t xml:space="preserve"> 19.007.0013-4 </t>
  </si>
  <si>
    <t>0,61</t>
  </si>
  <si>
    <t>0,3900</t>
  </si>
  <si>
    <t>0,0125</t>
  </si>
  <si>
    <t xml:space="preserve"> 02523 </t>
  </si>
  <si>
    <t>INSTALACAO AVULSA DE BOMBA DE CONCRETO</t>
  </si>
  <si>
    <t>60,00</t>
  </si>
  <si>
    <t xml:space="preserve"> 05204 </t>
  </si>
  <si>
    <t>CONCRETO BOMBEAVEL, UTILIZANDO BRITA 1, DE 30MPA</t>
  </si>
  <si>
    <t>570,00</t>
  </si>
  <si>
    <t>1,0500</t>
  </si>
  <si>
    <t>Composição EMOP - 11.023.0002-0</t>
  </si>
  <si>
    <t xml:space="preserve"> 11.023.0002-0 </t>
  </si>
  <si>
    <t>TELA PARA ESTRUTURA DE CONCRETO ARMADO,FORMADA POR FIOS DE ACO CA-60,CRUZADAS E SOLDADAS ENTRE SI,FORMANDO MALHAS QUADR ADAS DE FIOS COM DIAMETRO DE 4,2MM E ESPACAMENTO ENTRE ELES DE (15X15)CM.FORNECIMENTO</t>
  </si>
  <si>
    <t>8,62</t>
  </si>
  <si>
    <t xml:space="preserve"> 07246 </t>
  </si>
  <si>
    <t>TELA P/ESTRUTURA DE CONCRETO ARMADO, FOR MADA POR FIOS DE ACO CA-60, DIAM.4,2MM E  ESPACAMENTO ENTRE ELES DE (15X15)CM</t>
  </si>
  <si>
    <t>Composição EMOP - 11.008.0004-1</t>
  </si>
  <si>
    <t xml:space="preserve"> 11.008.0004-1 </t>
  </si>
  <si>
    <t>BARRA DE ACO CA-25,REDONDA,SEM SALIENCIA OU MOSSA,COEFICIENT E DE CONFORMACAO SUPERFICIAL MINIMO (ADERENCIA) IGUAL A 1,DI AMETRO MAIOR OU IGUAL A 10MM,DESTINADA A ARMADURA DE PECAS D E CONCRETO ARMADO,COMPREENDENDO 10% DE PERDAS DE PONTAS E AR AME 18.FORNECIMENTO</t>
  </si>
  <si>
    <t xml:space="preserve"> 06145 </t>
  </si>
  <si>
    <t>ACO CA-25, ESTIRADO, PRECO DE FABRICA, N O DIAMETRO DE 10,0MM</t>
  </si>
  <si>
    <t>7,80</t>
  </si>
  <si>
    <t>0,2200</t>
  </si>
  <si>
    <t xml:space="preserve"> 06146 </t>
  </si>
  <si>
    <t>ACO CA-25, ESTIRADO, PRECO DE FABRICA, N O DIAMETRO DE 12,5MM</t>
  </si>
  <si>
    <t xml:space="preserve"> 06147 </t>
  </si>
  <si>
    <t>ACO CA-25, ESTIRADO, PRECO DE FABRICA, N O DIAMETRO DE 16,0MM</t>
  </si>
  <si>
    <t xml:space="preserve"> 06148 </t>
  </si>
  <si>
    <t>ACO CA-25, ESTIRADO, PRECO DE FABRICA, N O DIAMETRO DE 20,0MM</t>
  </si>
  <si>
    <t xml:space="preserve"> 06149 </t>
  </si>
  <si>
    <t>ACO CA-25, ESTIRADO, PRECO DE FABRICA, N O DIAMETRO DE 25,0MM</t>
  </si>
  <si>
    <t>Composição EMOP - 11.005.0010-0</t>
  </si>
  <si>
    <t xml:space="preserve"> 11.005.0010-0 </t>
  </si>
  <si>
    <t>FORMAS DE CHAPAS DE MADEIRA COMPENSADA,DE 14MM DE ESPESSURA, RESINADAS,PARA LAJES,SERVINDO 5 VEZES,E MADEIRA AUXILIAR SER VINDO 5 VEZES,INCLUSIVE FORNECIMENTO E DESMOLDAGEM,EXCLUSIVE ESCORAMENTO 3%-DESGASTE DE FERRAMENTAS E EPI</t>
  </si>
  <si>
    <t xml:space="preserve"> 54.001.0174-1 </t>
  </si>
  <si>
    <t>PINUS EM PECAS DE 7,50 X 15,00CM (3"X6")</t>
  </si>
  <si>
    <t>23,79</t>
  </si>
  <si>
    <t xml:space="preserve"> 17.025.0040-1 </t>
  </si>
  <si>
    <t>PINTURA COM EMULSAO OLEOSA PARA DESMOLDAGEM DE FORMAS DE MAD EIRA,EM DUAS DEMAOS 3%-DESGASTE DE FERRAMENTAS E EPI</t>
  </si>
  <si>
    <t>PINTURAS</t>
  </si>
  <si>
    <t>4,05</t>
  </si>
  <si>
    <t xml:space="preserve"> 00278 </t>
  </si>
  <si>
    <t>CHAPA DE MADEIRA COMPENSADA, RESINADA, C OM ESPESSURA DE 14MM</t>
  </si>
  <si>
    <t>28,90</t>
  </si>
  <si>
    <t>1,2000</t>
  </si>
  <si>
    <t>Composição EMOP - 08.019.0009-0</t>
  </si>
  <si>
    <t xml:space="preserve"> 08.019.0009-0 </t>
  </si>
  <si>
    <t>JUNTA DE RETRACAO,SERRADA COM DISCO DE DIAMANTE,PARA PAVIMEN TOS DE PLACAS DE CONCRETO,COM 5CM DE PROFUNDIDADE</t>
  </si>
  <si>
    <t xml:space="preserve"> 19.006.0022-2 </t>
  </si>
  <si>
    <t>MAQUINAS DE JUNTAS(SERRA DE CONCRETO) MOTOR A GASOLINA PARTI DA MANUAL,CHASSIS REFORCADO,GUARDA PROTETORA PARA ACOMODAR S ERRAS DE ATE 14",SERRA PARA CONCRETO ESPECIALMENTE DESENVOLV IDA PARA ABERTURAS DE JUNTA DE DILATACAO COM 3.600RPM,INCLUS IVE OPERADOR</t>
  </si>
  <si>
    <t>79,55</t>
  </si>
  <si>
    <t xml:space="preserve"> 19.006.0022-4 </t>
  </si>
  <si>
    <t>MAQUINAS DE JUNTAS(SERRA DE CONCRETO) MOTOR A GASOLINA PARTI DA MANUAL,CHASSIS REFORCADO,GUARDA PROTETORA PARA ACOMADAR S ERRAS DE ATE 14",SERRA PARA CONCRETO ESPECIALMENTE DESENVOLV IDA PARA ABERTURAS DE JUNTA DE DILATACAO COM 3.600RPM,INCLUS IVE OPERADOR</t>
  </si>
  <si>
    <t>32,07</t>
  </si>
  <si>
    <t>0,3950</t>
  </si>
  <si>
    <t>Composição EMOP - 13.371.0010-0</t>
  </si>
  <si>
    <t xml:space="preserve"> 13.371.0010-0 </t>
  </si>
  <si>
    <t>PATIO DE CONCRETO IMPORTADO DE USINA,NA ESPESSURA DE 8CM, NO TRACO 1:3:3 EM VOLUME, FORMANDO QUADROS DE 1,00X1,00M, COM SARRAFOS DE MADEIRA INCORPORADOS ,EXCLUSIVE PREPARO DO TERRE NO 3%-DESGASTE DE FERRAMENTAS E EPI</t>
  </si>
  <si>
    <t xml:space="preserve"> 19.011.0018-2 </t>
  </si>
  <si>
    <t>SERRA CIRCULAR,EXCLUSIVE OPERADOR</t>
  </si>
  <si>
    <t>4,82</t>
  </si>
  <si>
    <t>0,0850</t>
  </si>
  <si>
    <t>0,5500</t>
  </si>
  <si>
    <t>0,8500</t>
  </si>
  <si>
    <t xml:space="preserve"> 07326 </t>
  </si>
  <si>
    <t>CONCRETO IMPORTADO DE USINA, UTILIZANDO BRITA 1, DE 10MPA</t>
  </si>
  <si>
    <t>490,00</t>
  </si>
  <si>
    <t>Composição EMOP - 13.333.0015-0</t>
  </si>
  <si>
    <t xml:space="preserve"> 13.333.0015-0 </t>
  </si>
  <si>
    <t>REVESTIMENTO DE PISO COM CERAMICA TATIL ALERTA (LADRILHO HID RAULICO),PARA ACESSIBILIDADE,CONFORME ABNT NBR 16537,ASSENTE S SOBRE SUPERFICIE EM OSSO,CONFORME ITEM 13.330.0010 3%-DESGASTE DE FERRAMENTAS E EPI</t>
  </si>
  <si>
    <t xml:space="preserve"> 07.001.0010-1 </t>
  </si>
  <si>
    <t>PASTA DE CIMENTO COMUM 3%-DESGASTE DE FERRAMENTAS E EPI</t>
  </si>
  <si>
    <t>924,66</t>
  </si>
  <si>
    <t xml:space="preserve"> 07.001.0130-1 </t>
  </si>
  <si>
    <t>ARGAMASSA DE CIMENTO,SAIBRO E AREIA,NO TRACO 1:3:3,PREPARO MANUAL 3%-DESGASTE DE FERRAMENTAS E EPI</t>
  </si>
  <si>
    <t>553,11</t>
  </si>
  <si>
    <t>0,0350</t>
  </si>
  <si>
    <t xml:space="preserve"> 00150 </t>
  </si>
  <si>
    <t>CIMENTO PORTLAND BRANCO NAO ESTRUTURAL C PB, CONFORME ABNT NBR 16697</t>
  </si>
  <si>
    <t>3,12</t>
  </si>
  <si>
    <t xml:space="preserve"> 01978 </t>
  </si>
  <si>
    <t>MAO-DE-OBRA DE LADRILHEIRO, INCLUSIVE EN CARGOS SOCIAIS</t>
  </si>
  <si>
    <t xml:space="preserve"> 05350 </t>
  </si>
  <si>
    <t>PIGMENTO EM PO A BASE DE OXIDO DE FERRO</t>
  </si>
  <si>
    <t>50,26</t>
  </si>
  <si>
    <t xml:space="preserve"> 11228 </t>
  </si>
  <si>
    <t>PISO CERAMICO TATIL ALERTA, PARA ACESSIB ILIDADE, CONFORME ABNT NBR 16537</t>
  </si>
  <si>
    <t>82,40</t>
  </si>
  <si>
    <t>Composição EMOP - 15.069.0001-0</t>
  </si>
  <si>
    <t xml:space="preserve"> 15.069.0001-0 </t>
  </si>
  <si>
    <t>INTERVENCAO NO RAMAL CONFORME ESPECIFICACOES CEDAE,INCLUSIVE ESCAVACAO E REATERRO COM O FORNECIMENTO DE TODO O MATERIAL NECESSARIO,EXCLUSIVE REMOCAO E REPOSICAO DE PAVIMENTOS E RET IRADA DO CAVALETE,COM DIAMETRO DE 1/2" 5%-MATERIAL DE VEDACAO</t>
  </si>
  <si>
    <t xml:space="preserve"> 03.013.0001-1 </t>
  </si>
  <si>
    <t>REATERRO DE VALA/CAVA COMPACTADA A MACO,EM CAMADAS DE 30CM D E ESPESSURA MAXIMA,COM MATERIAL DE BOA QUALIDADE,EXCLUSIVE ESTE 3%- DESGASTE DE FERRAMENTAS E EPI</t>
  </si>
  <si>
    <t>43,67</t>
  </si>
  <si>
    <t>1,8000</t>
  </si>
  <si>
    <t xml:space="preserve"> 04.006.0008-1 </t>
  </si>
  <si>
    <t>CARGA MANUAL E DESCARGA MECANICA DE MATERIAL A GRANEL(AGREGA DOS,PEDRA-DE-MAO,PARALELOS,TERRA E ESCOMBROS),COMPREENDENDO OS TEMPOS PARA CARGA,DESCARGA E MANOBRAS DO CAMINHAO BASCULA NTE A OLEO DIESEL,COM CAPACIDADE UTIL DE 8T,EMPREGANDO 2 SER VENTES NA CARGA 3%- DESGASTE DE FERRAMENTAS E EPI</t>
  </si>
  <si>
    <t>44,15</t>
  </si>
  <si>
    <t>0,6400</t>
  </si>
  <si>
    <t>2,1600</t>
  </si>
  <si>
    <t xml:space="preserve"> 15.045.0065-1 </t>
  </si>
  <si>
    <t>CORTE E ABERTURA DE DUAS ROSCAS,POR TARRAXA MANUAL,COLOCACAO DE CONEXOES EM TUBOS DE PVC ROSQUEAVEIS,COM DIAMETRO DE 1/2 ",EXCLUSIVE A PECA 3%-DESGASTE DE FERRAMENTAS E EPI</t>
  </si>
  <si>
    <t xml:space="preserve"> 04.005.0012-1 </t>
  </si>
  <si>
    <t>TRANSPORTE DE CARGA DE QUALQUER NATUREZA,EXCLUSIVE AS DESPES AS DE CARGA E DESCARGA,TANTO DE ESPERA DO CAMINHAO COMO DO S ERVENTE OU EQUIPAMENTO AUXILIAR,A VELOCIDADE MEDIA DE 15KM/H ,EM CAMINHAO DE CARROCERIA FIXA A OLEO DIESEL,COM CAPACIDADE UTIL DE 7,5T 5%-MATERIAL DE VEDACAO</t>
  </si>
  <si>
    <t>3,71</t>
  </si>
  <si>
    <t>12,9600</t>
  </si>
  <si>
    <t>Composição EMOP - 15.069.0010-0</t>
  </si>
  <si>
    <t xml:space="preserve"> 15.069.0010-0 </t>
  </si>
  <si>
    <t>INTERVENCAO NO RAMAL CONFORME ESPECIFICACOES CEDAE,INCLUSIVE ESCAVACAO E REATERRO COM O FORNECIMENTO DE TODO O MATERIAL NECESSARIO,EXCLUSIVE REMOCAO E REPOSICAO DE PAVIMENTOS E RET IRADA DO CAVALETE,COM DIAMETRO DE 3/4" 5%-MATERIAL DE VEDACAO</t>
  </si>
  <si>
    <t xml:space="preserve"> 15.045.0066-1 </t>
  </si>
  <si>
    <t>CORTE E ABERTURA DE DUAS ROSCAS,POR TARRAXA MANUAL,COLOCACAO DE CONEXOES EM TUBOS DE PVC ROSQUEAVEIS,COM DIAMETRO DE 3/4 ",EXCLUSIVE A PECA 3%-DESGASTE DE FERRAMENTAS E EPI</t>
  </si>
  <si>
    <t>7,43</t>
  </si>
  <si>
    <t>Composição EMOP - 20.067.0074-0</t>
  </si>
  <si>
    <t xml:space="preserve"> 20.067.0074-0 </t>
  </si>
  <si>
    <t>BOCA PARA BUEIRO SIMPLES TUBULAR DE CONCRETO,DIAMETRO DE 0,8 0M EM CONCRETO CICLOPICO,INCLUSIVE FORMA,ESCAVACAO,REATERRO E FORNECIMENTO DOS MATERIAIS,EXCLUSIVE ESCAVACAO DE MATERIAL DE REATERRO NA JAZIDA E SEU TRANSPORTE AO CANTEIRO</t>
  </si>
  <si>
    <t>CUSTOS RODOVIÁRIOS</t>
  </si>
  <si>
    <t>7,4600</t>
  </si>
  <si>
    <t xml:space="preserve"> 11.004.0070-1 </t>
  </si>
  <si>
    <t>ESCORAMENTO DE FORMAS DE PARAMENTOS VERTICAIS,PARA ALTURA DE 1,50 A 5,00M,COM APROVEITAMENTO DE 2 VEZES DA MADEIRA,INCLU SIVE RETIRADA 3%-DESGASTE DE FERRAMENTAS E EPI</t>
  </si>
  <si>
    <t>51,48</t>
  </si>
  <si>
    <t>6,3000</t>
  </si>
  <si>
    <t>0,9120</t>
  </si>
  <si>
    <t xml:space="preserve"> 11.003.0014-1 </t>
  </si>
  <si>
    <t>CONCRETO CICLOPICO CONFECCIONADO COM CONCRETO DOSADO PARA UM A RESISTENCIA CARACTERISTICA A COMPRESSAO DE 10MPA,TENDO 30% DO VOLUME REAL OCUPADO POR PEDRA-DE-MAO,INCLUSIVE MATERIAIS ,TRANSPORTE,PREPARO,LANCAMENTO E ADENSAMENTO 3%-DESGASTE DE FERRAMENTAS E EPI</t>
  </si>
  <si>
    <t>548,99</t>
  </si>
  <si>
    <t>0,9920</t>
  </si>
  <si>
    <t>Composição EMOP - 20.067.0082-0</t>
  </si>
  <si>
    <t xml:space="preserve"> 20.067.0082-0 </t>
  </si>
  <si>
    <t>BOCA PARA BUEIRO SIMPLES TUBULAR DE CONCRETO,DIAMETRO DE 2,0 0M EM CONCRETO CICLOPICO,INCLUSIVE FORMA,ESCAVACAO,REATERRO E FORNECIMENTO DOS MATERIAIS,EXCLUSIVE ESCAVACAO DE MATERIAL DE REATERRO NA JAZIDA E SEU TRANSPORTE AO CANTEIRO</t>
  </si>
  <si>
    <t>26,0000</t>
  </si>
  <si>
    <t>23,5000</t>
  </si>
  <si>
    <t>3,3000</t>
  </si>
  <si>
    <t>Composição EMOP - 20.004.0005-0</t>
  </si>
  <si>
    <t xml:space="preserve"> 20.004.0005-0 </t>
  </si>
  <si>
    <t>REGULARIZACAO E COMPACTACAO DE SUBLEITO,DE ACORDO COM AS "IN STRUCOES PARA EXECUCAO" DO DER-RJ,INCLUSIVE EXECUCAO E O TRA NSPORTE DE AGUA,MAS SEM TRANSPORTE E ESCAVACAO DE CORRETIVOS .O CUSTO SE APLICA A AREA EFETIVAMENTE REGULARIZADA 3%-DESGASTE DE FERRAMENTAS E EPI</t>
  </si>
  <si>
    <t xml:space="preserve"> 19.004.0020-2 </t>
  </si>
  <si>
    <t>CAMINHAO TANQUE,CAPACIDADE DE 6.000L,INCLUSIVE MOTORISTA 50%-FILTRO 15%-SEGURO TOTAL</t>
  </si>
  <si>
    <t>223,38</t>
  </si>
  <si>
    <t>0,0024</t>
  </si>
  <si>
    <t xml:space="preserve"> 19.004.0020-4 </t>
  </si>
  <si>
    <t>CAMINHAO TANQUE,CAPACIDADE DE 6.000L,INCLUSIVE MOTORISTA 25,34%-SEGURO TOTAL</t>
  </si>
  <si>
    <t>73,15</t>
  </si>
  <si>
    <t>0,0002</t>
  </si>
  <si>
    <t xml:space="preserve"> 19.005.0016-2 </t>
  </si>
  <si>
    <t>TRATOR DE PNEUS COM MOTOR DIESEL DE 61CV,INCLUSIVE OPERADOR 50%-FILTRO</t>
  </si>
  <si>
    <t>128,05</t>
  </si>
  <si>
    <t>0,0022</t>
  </si>
  <si>
    <t xml:space="preserve"> 19.005.0016-4 </t>
  </si>
  <si>
    <t>TRATOR DE PNEUS COM MOTOR DIESEL DE 61CV,INCLUSIVE OPERADOR</t>
  </si>
  <si>
    <t>50,39</t>
  </si>
  <si>
    <t>0,0003</t>
  </si>
  <si>
    <t xml:space="preserve"> 19.005.0012-2 </t>
  </si>
  <si>
    <t>MOTONIVELADORA COM PESO OPERACIONAL EM TORNO DE 18T, MOTOR D IESEL EM TORNO DE 125CV, INCLUSIVE OPERADOR 50%-FILTRO</t>
  </si>
  <si>
    <t>374,66</t>
  </si>
  <si>
    <t>0,0009</t>
  </si>
  <si>
    <t xml:space="preserve"> 19.005.0015-2 </t>
  </si>
  <si>
    <t>GRADE DE DISCO,ARMADURA LEVE,COM 20 (VINTE) DISCOS,PESO DE 1 300KG,LARGURA DE CORTE DE 2,50M,ACIONAMENTO MECANICO,EXCLUSI VE OPERADOR</t>
  </si>
  <si>
    <t>7,71</t>
  </si>
  <si>
    <t xml:space="preserve"> 19.005.0015-4 </t>
  </si>
  <si>
    <t>GRADE DE DISCO,ARMADURA LEVE,COM 20 (VINTE) DISCOS,PESO DE 1 .300KG,LARGURA DE CORTE DE 2,50M,ACIONAMENTO MECANICO,EXCLUS IVE OPERADOR</t>
  </si>
  <si>
    <t>3,38</t>
  </si>
  <si>
    <t xml:space="preserve"> 19.006.0009-2 </t>
  </si>
  <si>
    <t>ROLO COMPACTADOR PE-DE-CARNEIRO DUPLO,REBOCAVEL,C/2 TAMBORES 1000MM DE DIAM.E 1220MM DE COMPRIMENTO,COMPRIMENTO TOTAL DO ROLO 3700MM,TRACAO NECESSARIA 65CV,PESO LIQUIDO 2150KG,PESO COM LASTRO DE AGUA 4650KG,PESO COM LASTRO DE AREIA 6000KG,P RESSAO SOBRE O SOLO SEM LASTRO 12KG/CM2,PRESSAO COM LASTRO D E AGUA 20KG/CM2,EXCLUSIVE OPERADOR</t>
  </si>
  <si>
    <t>35,08</t>
  </si>
  <si>
    <t xml:space="preserve"> 19.006.0009-4 </t>
  </si>
  <si>
    <t>11,31</t>
  </si>
  <si>
    <t>0,0032</t>
  </si>
  <si>
    <t xml:space="preserve"> 19.006.0006-2 </t>
  </si>
  <si>
    <t>ROLO ESTATICO DE 7 RODAS,AUTOPROPELIDO,PARA COMPACTACAO DE ASFALTO,COM ESPESSURA DE 25 A 50MM,LARGURA DE COMPACTACAO 1, 82M,CLASSE DE PESO 21T,INCLUSIVE OPERADOR 50%-FILTRO</t>
  </si>
  <si>
    <t>218,49</t>
  </si>
  <si>
    <t xml:space="preserve"> 19.006.0006-4 </t>
  </si>
  <si>
    <t>ROLO ESTATICO DE 7 RODAS,AUTOPROPELIDO,PARA COMPACTACAO DE ASFALTO,COM ESPESSURA DE 25 A 50MM,LARGURA DE COMPACTACAO 1, 82M,CLASSE DE PESO 21T,INCLUSIVE OPERADOR</t>
  </si>
  <si>
    <t>98,32</t>
  </si>
  <si>
    <t>0,0085</t>
  </si>
  <si>
    <t>Composição EMOP - 20.004.0006-0</t>
  </si>
  <si>
    <t xml:space="preserve"> 20.004.0006-0 </t>
  </si>
  <si>
    <t>REFORCO DE SUBLEITO,DE ACORDO COM AS "INSTRUCOES PARA EXECUC AO" DO DER-RJ,EXCLUSIVE ESCAVACAO,CARGA,TRANSPORTE E FORNECI MENTO DOS MATERIAIS 3%-DESGASTE DE FERRAMENTAS E EPI</t>
  </si>
  <si>
    <t>0,0119</t>
  </si>
  <si>
    <t>0,0097</t>
  </si>
  <si>
    <t>0,0043</t>
  </si>
  <si>
    <t>0,0057</t>
  </si>
  <si>
    <t>0,0029</t>
  </si>
  <si>
    <t>0,0033</t>
  </si>
  <si>
    <t>0,0427</t>
  </si>
  <si>
    <t>Composição EMOP - 20.005.0001-0</t>
  </si>
  <si>
    <t xml:space="preserve"> 20.005.0001-0 </t>
  </si>
  <si>
    <t>SUB-BASE ESTABILIZADA,SEM MISTURA DE MATERIAIS,DE ACORDO COM AS "INSTRUCOES PARA EXECUCAO" DO DER-RJ,EXCLUSIVE ESCAVACAO E TRANSPORTE DOS MATERIAIS,INCLUSIVE TRANSPORTE DE AGUA</t>
  </si>
  <si>
    <t xml:space="preserve"> 20.005.0002-1 </t>
  </si>
  <si>
    <t>BASE ESTABILIZADA,SEM MISTURA DE MATERIAIS,DE ACORDO COM AS "INSTRUCOES PARA EXECUCAO" DO DER-RJ,COMPACTADA EM DUAS CAMA DAS,COM ENERGIA EQUIVALENTE A AASHTO INTERMEDIARIA,EXCLUSIVE ESCAVACAO E TRANSPORTE DOS MATERIAIS,INCLUSIVE TRANSPORTE D E AGUA 3%-DESGASTE DE FERRAMENTAS E EPI</t>
  </si>
  <si>
    <t>17,41</t>
  </si>
  <si>
    <t>Composição EMOP - 20.104.0001-0</t>
  </si>
  <si>
    <t xml:space="preserve"> 20.104.0001-0 </t>
  </si>
  <si>
    <t>SAIBRO,INCLUSIVE TRANSPORTE.FORNECIMENTO</t>
  </si>
  <si>
    <t>120,00</t>
  </si>
  <si>
    <t xml:space="preserve"> 00519 </t>
  </si>
  <si>
    <t>SAIBRO</t>
  </si>
  <si>
    <t>Composição EMOP - 20.116.0020-0</t>
  </si>
  <si>
    <t xml:space="preserve"> 20.116.0020-0 </t>
  </si>
  <si>
    <t>PO-DE-PEDRA PARA REGIAO METROPOLITANA DO RIO DE JANEIRO,EXCL USIVE TRANSPORTE,INCLUSIVE CARGA NO CAMINHAO.FORNECIMENTO</t>
  </si>
  <si>
    <t xml:space="preserve"> 14573 </t>
  </si>
  <si>
    <t>PO DE PEDRA, PARA REGIAO METROPOLITANA D O RIO DE JANEIRO, EXCLUSIVE TRANSPORTE</t>
  </si>
  <si>
    <t>1,5600</t>
  </si>
  <si>
    <t>Composição EMOP - 20.008.0001-0</t>
  </si>
  <si>
    <t xml:space="preserve"> 20.008.0001-0 </t>
  </si>
  <si>
    <t>BASE DE BRITA GRADUADA,MEDIDA APOS A COMPACTACAO,EXCLUSIVE O FORNECIMENTO E TRANSPORTE DOS MATERIAIS 3%-DESGASTE DE FERRAMENTAS E EPI</t>
  </si>
  <si>
    <t>0,0077</t>
  </si>
  <si>
    <t xml:space="preserve"> 19.006.0005-2 </t>
  </si>
  <si>
    <t>ROLO VIBRATORIO LISO,DE 7T,AUTOPROPULSOR,LARGURA TOTAL DE 2, 015M,INCLUSIVE OPERADOR 50%-FILTRO</t>
  </si>
  <si>
    <t>169,26</t>
  </si>
  <si>
    <t xml:space="preserve"> 19.006.0005-4 </t>
  </si>
  <si>
    <t>ROLO VIBRATORIO LISO,DE 7T,AUTOPROPULSOR,LARGURA TOTAL DE 2, 015M,INCLUSIVE OPERADOR</t>
  </si>
  <si>
    <t>69,07</t>
  </si>
  <si>
    <t>0,0039</t>
  </si>
  <si>
    <t>0,0071</t>
  </si>
  <si>
    <t xml:space="preserve"> 58.002.0138-1 </t>
  </si>
  <si>
    <t>USINAGEM DE BRITA PARA OBTENSAO DE BRITA GRADUADA SENDO O PR ECO REFERIDO AO M3 BRITA GRAD.COMPARTADA</t>
  </si>
  <si>
    <t>0,1320</t>
  </si>
  <si>
    <t>Composição EMOP - 20.097.0010-0</t>
  </si>
  <si>
    <t xml:space="preserve"> 20.097.0010-0 </t>
  </si>
  <si>
    <t>BRITA GRADUADA,INCLUSIVE TRANSPORTE,PARA REGIAO METROPOLITAN A DO RIO DE JANEIRO.FORNECIMENTO</t>
  </si>
  <si>
    <t xml:space="preserve"> 14543 </t>
  </si>
  <si>
    <t>PEDRA BRITADA 1 E 2 (MEDIA), PARA REGIAO  METROPOLITANA DO RIO DE JANEIRO</t>
  </si>
  <si>
    <t>95,80</t>
  </si>
  <si>
    <t>1,4500</t>
  </si>
  <si>
    <t>Composição EMOP - 20.008.0002-0</t>
  </si>
  <si>
    <t xml:space="preserve"> 20.008.0002-0 </t>
  </si>
  <si>
    <t>BASE DE BRITA CORRIDA,MEDIDA APOS A COMPACTACAO,EXCLUSIVE O FORNECIMENTO E TRANSPORTE DOS MATERIAIS 3%-DESGASTE DE FERRAMENTAS E EPI</t>
  </si>
  <si>
    <t>0,0132</t>
  </si>
  <si>
    <t>0,1580</t>
  </si>
  <si>
    <t>Composição EMOP - 20.116.0012-0</t>
  </si>
  <si>
    <t xml:space="preserve"> 20.116.0012-0 </t>
  </si>
  <si>
    <t>BRITA CORRIDA PARA REGIAO METROPOLITANA DO RIO DE JANEIRO,EX CLUSIVE TRANSPORTE,INCLUSIVE CARGA NO CAMINHAO.FORNECIMENTO</t>
  </si>
  <si>
    <t xml:space="preserve"> 14567 </t>
  </si>
  <si>
    <t>BRITA CORRIDA, PARA REGIAO METROPOLITANA  DO RIO DE JANEIRO, EXCLUSIVE TRANSPORTE</t>
  </si>
  <si>
    <t>49,35</t>
  </si>
  <si>
    <t>1,7600</t>
  </si>
  <si>
    <t>Composição EMOP - 20.116.0006-0</t>
  </si>
  <si>
    <t xml:space="preserve"> 20.116.0006-0 </t>
  </si>
  <si>
    <t>PEDRA BRITADA Nº2,PARA REGIAO METROPOLITANA DO RIO DE JANEIR O,EXCLUSIVE TRANSPORTE,INCLUSIVE CARGA NO CAMINHAO.FORNECIME NTO</t>
  </si>
  <si>
    <t xml:space="preserve"> 14556 </t>
  </si>
  <si>
    <t>BRITA 2, PARA REGIAO METROPOLITANA DO RI O DE JANEIRO, EXCLUSIVE TRANSPORTE</t>
  </si>
  <si>
    <t>72,00</t>
  </si>
  <si>
    <t>Composição EMOP - 20.009.0001-1</t>
  </si>
  <si>
    <t xml:space="preserve"> 20.009.0001-1 </t>
  </si>
  <si>
    <t>IMPRIMACAO DE BASE DE PAVIMENTACAO,DE ACORDO COM AS "INSTRUC OES PARA EXECUCAO",DO DER-RJ,EXCLUSIVE O FORNECIMENTO E TRAN SPORTE DO MATERIAL BETUMINOSO 3%-DESGASTE DE FERRAMENTAS E EPI</t>
  </si>
  <si>
    <t>0,0004</t>
  </si>
  <si>
    <t xml:space="preserve"> 19.006.0013-2 </t>
  </si>
  <si>
    <t>SISTEMA DE AQUECIMENTO COM UM TANQUE FIXO DE 30000 LITROS PA RA ASFALTO E UM TANQUE DE 20000 LITROS PARA COMBUSTIVEL,COM SISTEMA DE CIRCULACAO DE ASFALTO,INCLUSIVE OPERADOR</t>
  </si>
  <si>
    <t>217,75</t>
  </si>
  <si>
    <t xml:space="preserve"> 19.006.0016-2 </t>
  </si>
  <si>
    <t>DISTRIBUIDOR DE BETUME(ASFALTO) SOB PRESSAO,MOTOR A GASOLINA ,MONTADO SOBRE CAMINHAO,CAPACIDADE EFETIVA DO TANQUE DE 5000 L,INCLUSIVE ESTE COM MOTORISTA</t>
  </si>
  <si>
    <t>429,99</t>
  </si>
  <si>
    <t xml:space="preserve"> 19.006.0023-2 </t>
  </si>
  <si>
    <t>VASSOURA MECANICA,REBOCAVEL,LARGURA DE TRABALHO DE 2,44MM,EX CLUSIVE OPERADOR</t>
  </si>
  <si>
    <t>22,28</t>
  </si>
  <si>
    <t xml:space="preserve"> 19.006.0023-4 </t>
  </si>
  <si>
    <t>VASSOURA MECANICA,REBOCAVEL,LARGURA DE TRABALHO DE 2,44M,EXC LUSIVE OPERADOR</t>
  </si>
  <si>
    <t>8,30</t>
  </si>
  <si>
    <t>Composição EMOP - 20.108.0012-0</t>
  </si>
  <si>
    <t xml:space="preserve"> 20.108.0012-0 </t>
  </si>
  <si>
    <t>ASFALTO DILUIDO,TIPO CM-30,EXCLUSIVE TRANSPORTE.CUSTO SOMENT E DOS MATERIAIS.FORNECIMENTO</t>
  </si>
  <si>
    <t xml:space="preserve"> 14603 </t>
  </si>
  <si>
    <t>ASFALTO DILUIDO, CM-30, A GRANEL, EXCLUS IVE TRANSPORTE</t>
  </si>
  <si>
    <t>7,00</t>
  </si>
  <si>
    <t>1.000,0000</t>
  </si>
  <si>
    <t>Composição EMOP - 20.009.0027-0</t>
  </si>
  <si>
    <t xml:space="preserve"> 20.009.0027-0 </t>
  </si>
  <si>
    <t>REVESTIMENTO DE CONCRETO BETUMINOSO USINADO A QUENTE,DE ACOR DO COM AS "INSTRUCOES PARA EXECUCAO DO DER-RJ",COMPREENDENDO PREPARO,ESPALHAMENTO E COMPACTACAO MECANICOS,EXCLUSIVE O FO RNECIMENTO E TRANSPORTE DOS MATERIAIS 3%-DESGASTE DE FERRAMENTAS E EPI</t>
  </si>
  <si>
    <t>0,0086</t>
  </si>
  <si>
    <t>0,0415</t>
  </si>
  <si>
    <t xml:space="preserve"> 19.006.0002-2 </t>
  </si>
  <si>
    <t>ROLO COMPACTADOR TANDEM,DE 6 A 9T,MOTOR DIESEL DE 55CV,INCLU SIVE OPERADOR 50%-FILTRO</t>
  </si>
  <si>
    <t>201,13</t>
  </si>
  <si>
    <t>0,0444</t>
  </si>
  <si>
    <t xml:space="preserve"> 19.006.0002-4 </t>
  </si>
  <si>
    <t>ROLO COMPACTADOR TANDEM,DE 6 A 9T,INCLUSIVE OPERADOR</t>
  </si>
  <si>
    <t>91,22</t>
  </si>
  <si>
    <t>0,0056</t>
  </si>
  <si>
    <t xml:space="preserve"> 19.006.0011-2 </t>
  </si>
  <si>
    <t>USINA MOVEL PARA MISTURA DE ASFALTO CONTINUA,COM CAPACIDADE DE ATE 100T/H,COM EQUIPE DE OPERACAO</t>
  </si>
  <si>
    <t>3.854,29</t>
  </si>
  <si>
    <t xml:space="preserve"> 19.006.0019-2 </t>
  </si>
  <si>
    <t>VIBRO ACABADORA DE ASFALTO,SOBRE ESTEIRA,COM EXTENSAO PARA P AVIMENTACAO,LARGURA DE 4,27M,COM MOTOR DIESEL DE APROXIMADAM ENTE 69CV,INCLUSIVE OPERADOR E AUXILIAR 50%-FILTRO</t>
  </si>
  <si>
    <t>378,92</t>
  </si>
  <si>
    <t>0,0247</t>
  </si>
  <si>
    <t xml:space="preserve"> 19.006.0019-4 </t>
  </si>
  <si>
    <t>VIBRO ACABADORA DE ASFALTO,SOBRE ESTEIRA,COM EXTENSAO PARA P AVIMENTACAO,LARGURA DE 4,27M,COM MOTOR DIESEL DE APROXIMADAM ENTE 69CV,INCLUSIVE OPERADOR E AUXILIAR</t>
  </si>
  <si>
    <t>183,87</t>
  </si>
  <si>
    <t>0,0253</t>
  </si>
  <si>
    <t>0,0219</t>
  </si>
  <si>
    <t>0,0281</t>
  </si>
  <si>
    <t xml:space="preserve"> 01979 </t>
  </si>
  <si>
    <t>MAO-DE-OBRA DE LABORATORISTA DE SOLOS A,  INCLUSIVE ENCARGOS SOCIAIS</t>
  </si>
  <si>
    <t>Composição EMOP - 20.116.0008-0</t>
  </si>
  <si>
    <t xml:space="preserve"> 20.116.0008-0 </t>
  </si>
  <si>
    <t>PEDRA BRITADA Nº0,PARA REGIAO METROPOLITANA DO RIO DE JANEIR O,EXCLUSIVE TRANSPORTE,INCLUSIVE CARGA NO CAMINHAO.FORNECIME NTO</t>
  </si>
  <si>
    <t xml:space="preserve"> 14542 </t>
  </si>
  <si>
    <t>BRITA 0, PARA REGIAO METROPOLITANA DO RI O DE JANEIRO, EXCLUSIVE TRANSPORTE</t>
  </si>
  <si>
    <t>80,00</t>
  </si>
  <si>
    <t>1,4200</t>
  </si>
  <si>
    <t>Composição EMOP - 20.093.0001-0</t>
  </si>
  <si>
    <t xml:space="preserve"> 20.093.0001-0 </t>
  </si>
  <si>
    <t>CIMENTO PORTLAND CP-II-32,INCLUSIVE TRANSPORTE.FORNECIMENTO</t>
  </si>
  <si>
    <t>Composição EMOP - 20.108.0017-0</t>
  </si>
  <si>
    <t xml:space="preserve"> 20.108.0017-0 </t>
  </si>
  <si>
    <t>MATERIAL BETUMINOSO,TIPO CIMENTO ASFALTICO CAP-50/70,EXCLUSI VE TRANSPORTE.CUSTO SOMENTE DOS MATERIAIS.FORNECIMENTO</t>
  </si>
  <si>
    <t xml:space="preserve"> 14601 </t>
  </si>
  <si>
    <t>CIMENTO ASFALTICO DE PETROLEO, CAP 50/70 , A GRANEL, EXCLUSIVE TRANSPORTE</t>
  </si>
  <si>
    <t>4,48</t>
  </si>
  <si>
    <t>Composição EMOP - 05.105.0145-0</t>
  </si>
  <si>
    <t xml:space="preserve"> 05.105.0145-0 </t>
  </si>
  <si>
    <t>MAO-DE-OBRA PARA TOPOGRAFO "A",INCLUSIVE ENCARGOS SOCIAIS</t>
  </si>
  <si>
    <t>MES</t>
  </si>
  <si>
    <t>176,0000</t>
  </si>
  <si>
    <t>Composição EMOP - 05.105.0146-0</t>
  </si>
  <si>
    <t xml:space="preserve"> 05.105.0146-0 </t>
  </si>
  <si>
    <t>MAO-DE-OBRA PARA AUXILIAR DE TOPOGRAFIA,INCLUSIVE ENCARGOS S OCIAIS</t>
  </si>
  <si>
    <t>Composição EMOP - 05.105.0121-0</t>
  </si>
  <si>
    <t xml:space="preserve"> 05.105.0121-0 </t>
  </si>
  <si>
    <t>MAO-DE-OBRA DE APONTADOR,INCLUSIVE ENCARGOS SOCIAIS</t>
  </si>
  <si>
    <t xml:space="preserve"> 01947 </t>
  </si>
  <si>
    <t>MAO-DE-OBRA DE APONTADOR, INCLUSIVE ENCA RGOS SOCIAIS</t>
  </si>
  <si>
    <t>Composição EMOP - 05.105.0169-0</t>
  </si>
  <si>
    <t xml:space="preserve"> 05.105.0169-0 </t>
  </si>
  <si>
    <t>MAO-DE-OBRA DE TECNICO DE SEGURANCA DO TRABALHO,INCLUSIVE EN CARGOS SOCIAIS</t>
  </si>
  <si>
    <t xml:space="preserve"> 08045 </t>
  </si>
  <si>
    <t>MAO-DE-OBRA DE TECNICO DE SEGURANCA DO T RABALHO, INCLUSIVE ENCARGOS SOCIAIS</t>
  </si>
  <si>
    <t>Composição EMOP - 05.105.0122-0</t>
  </si>
  <si>
    <t xml:space="preserve"> 05.105.0122-0 </t>
  </si>
  <si>
    <t>MAO-DE-OBRA DE ALMOXARIFE,INCLUSIVE ENCARGOS SOCIAIS</t>
  </si>
  <si>
    <t xml:space="preserve"> 01912 </t>
  </si>
  <si>
    <t>MAO-DE-OBRA DE ALMOXARIFE, INCLUSIVE ENC ARGOS SOCIAIS</t>
  </si>
  <si>
    <t>Composição EMOP - 05.105.0127-0</t>
  </si>
  <si>
    <t xml:space="preserve"> 05.105.0127-0 </t>
  </si>
  <si>
    <t>MAO-DE-OBRA DE ENCARREGADO DE OBRA,INCLUSIVE ENCARGOS SOCIAI S</t>
  </si>
  <si>
    <t xml:space="preserve"> 14662 </t>
  </si>
  <si>
    <t>MAO DE OBRA DE ENCARREGADO DE OBRA, INCL USIVE ENCARGOS SOCIAIS</t>
  </si>
  <si>
    <t>Composição EMOP - 05.105.0125-0</t>
  </si>
  <si>
    <t xml:space="preserve"> 05.105.0125-0 </t>
  </si>
  <si>
    <t>MAO-DE-OBRA DE AUXILIAR TECNICO,INCLUSIVE ENCARGOS SOCIAIS</t>
  </si>
  <si>
    <t>Composição EMOP - 05.105.0130-0</t>
  </si>
  <si>
    <t xml:space="preserve"> 05.105.0130-0 </t>
  </si>
  <si>
    <t>MAO-DE-OBRA DE ENGENHEIRO OU ARQUITETO JR.,INCLUSIVE ENCARGO S SOCIAIS</t>
  </si>
  <si>
    <t>Composição EMOP - 05.105.0132-0</t>
  </si>
  <si>
    <t xml:space="preserve"> 05.105.0132-0 </t>
  </si>
  <si>
    <t>MAO-DE-OBRA DE ENGENHEIRO OU ARQUITETO COORDENADOR GERAL DE PROJETOS OU SUPERVISOR DE OBRAS,INCLUSIVE ENCARGOS SOCIAIS</t>
  </si>
  <si>
    <t>Composição EMOP - 05.105.0204-0</t>
  </si>
  <si>
    <t xml:space="preserve"> 05.105.0204-0 </t>
  </si>
  <si>
    <t>SERVICO DE VIGILANCIA COM VIGIA DE OBRA,PARA 1 POSTO,CONSIDE RANDO APENAS O CUSTO APOS A JORNADA NORMAL DE TRABALHO. O CUSTO INCLUI VIGILANCIA AOS SABADOS,DOMINGOS E FERIADOS</t>
  </si>
  <si>
    <t xml:space="preserve"> 01996 </t>
  </si>
  <si>
    <t>MAO-DE-OBRA DE VIGIA, INCLUSIVE ENCARGOS  SOCIAIS</t>
  </si>
  <si>
    <t>639,4700</t>
  </si>
  <si>
    <t>Composição EMOP - 05.100.0900-0</t>
  </si>
  <si>
    <t xml:space="preserve"> 05.100.0900-0 </t>
  </si>
  <si>
    <t>UNIDADE REF.P/COMPL.ADM LOCAL,CONSID:CONSUMO AGUA,TEL.ENERGI A ELETR.MAT.LIMPEZA ESCRITORIO,COMPUTADORES LICENCA OBRA,MOV EIS UTENSILIOS,AR COND.BEBEDOURO,ART,RRT,FOTOGRAFIAS,UNIFORM ES,DARIAS,EXAMES ADMISSIONAIS,PERIODICOS E DEMISSIONAIS,CURS OS CAPACITACAO/TREINAMENTO ITENS COMPLEMENTEM DESP.NECESS.EX CL.DESP.C/CAFE MANHA,REFEICAO,CESTA BASICA E VALE TRANSPORTE</t>
  </si>
  <si>
    <t>UR</t>
  </si>
  <si>
    <t>35,50</t>
  </si>
  <si>
    <t xml:space="preserve"> 06096 </t>
  </si>
  <si>
    <t>VALOR BASICO PARA INSUMOS</t>
  </si>
  <si>
    <t>Composição EMOP - 05.100.0020-0</t>
  </si>
  <si>
    <t xml:space="preserve"> 05.100.0020-0 </t>
  </si>
  <si>
    <t>CAFE DA MANHA, CONFORME CONVENCAO DO TRABALHO PARA CONSTRUCA O CIVIL E CONDICOES HIGIENICAS E SANITARIAS ADEQUADAS</t>
  </si>
  <si>
    <t>9,50</t>
  </si>
  <si>
    <t xml:space="preserve"> 14612 </t>
  </si>
  <si>
    <t>CAFE DA MANHA</t>
  </si>
  <si>
    <t>Composição EMOP - 05.100.0022-0</t>
  </si>
  <si>
    <t xml:space="preserve"> 05.100.0022-0 </t>
  </si>
  <si>
    <t>REFEICAO CONFORME CONVENCAO DO TRABALHO PARA CONSTRUCAO CIVI L E CONDICOES HIGIENICAS E SANITARIAS ADEQUADAS</t>
  </si>
  <si>
    <t>17,00</t>
  </si>
  <si>
    <t xml:space="preserve"> 14613 </t>
  </si>
  <si>
    <t>REFEICAO (QUENTINHA)</t>
  </si>
  <si>
    <t>Composição EMOP - 05.100.0024-0</t>
  </si>
  <si>
    <t xml:space="preserve"> 05.100.0024-0 </t>
  </si>
  <si>
    <t>CESTA BASICA E AUXILIO SAUDE COM BENEFICIOS MEDICOS E ODONTO LOGICOS,CONFORME CONVENCAO DO TRABALHO PARA CONSTRUCAO CIVIL</t>
  </si>
  <si>
    <t>300,00</t>
  </si>
  <si>
    <t xml:space="preserve"> 14614 </t>
  </si>
  <si>
    <t>CESTA BASICA E AUXILIO SAUDE COM BENEFIC IOS MEDICOS E ODONTOLOGICOS, CONFORME CO NVENCAO DO TRABALHO PARA CONSTRUCAO CIVI L</t>
  </si>
  <si>
    <t>Composição EMOP - 05.100.0026-0</t>
  </si>
  <si>
    <t xml:space="preserve"> 05.100.0026-0 </t>
  </si>
  <si>
    <t>VALE TRANSPORTE, CONSIDERANDO PASSAGEM IDA E VOLTA</t>
  </si>
  <si>
    <t>7,94</t>
  </si>
  <si>
    <t xml:space="preserve"> 14615 </t>
  </si>
  <si>
    <t>VALE TRANSPORTE (IDA E VOLTA BASE MODAL CIDADE RJ), DESCONTO DE 1% CONF. CONV. C OLETIVA, BASE SALARIO CODIGO 01968</t>
  </si>
  <si>
    <t>Composição EMOP - 05.105.0128-0</t>
  </si>
  <si>
    <t xml:space="preserve"> 05.105.0128-0 </t>
  </si>
  <si>
    <t>MAO-DE-OBRA DE MESTRE DE OBRA "A",INCLUSIVE ENCARGOS SOCIAIS</t>
  </si>
  <si>
    <t xml:space="preserve"> 01971 </t>
  </si>
  <si>
    <t>MAO-DE-OBRA DE MESTRE DE OBRAS A (ENCARR EGADO GERAL COM MAIS DE 5 ANOS DE EXPERI ENCIA), INCLUSIVE ENCARGOS SOCIAIS</t>
  </si>
  <si>
    <t>63,82</t>
  </si>
  <si>
    <t>Composição SCO - TC 10.05.0700</t>
  </si>
  <si>
    <t xml:space="preserve"> TC 10.05.0700 </t>
  </si>
  <si>
    <t>Disposicao final de materiais e residuos de obras em locais de operacao e disposicao final apropriados, autorizados e/ou licenciados pelos orgaos de licenciamento e de controle ambiental, medida por tonelada transportada, sendo comprovada conforme legislacao pertinente.</t>
  </si>
  <si>
    <t xml:space="preserve"> 08/2022 </t>
  </si>
  <si>
    <t>t</t>
  </si>
  <si>
    <t>15,78</t>
  </si>
  <si>
    <t xml:space="preserve"> MAT128400 </t>
  </si>
  <si>
    <t>Tarifa de vazamento de material de bota-fora em aterro licenciados por orgao ambiental competente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</si>
</sst>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name val="Arial"/>
      <family val="1"/>
    </font>
    <font>
      <b/>
      <sz val="10"/>
      <name val="Arial"/>
      <family val="1"/>
    </font>
    <font>
      <sz val="10"/>
      <name val="Arial"/>
      <family val="1"/>
    </font>
    <font>
      <sz val="10"/>
      <color rgb="FF000000"/>
      <name val="Arial"/>
      <family val="1"/>
    </font>
  </fonts>
  <fills count="9">
    <fill>
      <patternFill patternType="none"/>
    </fill>
    <fill>
      <patternFill patternType="gray125"/>
    </fill>
    <fill>
      <patternFill patternType="solid">
        <fgColor rgb="FFFFFFFF"/>
        <bgColor rgb="FFFFFFFF"/>
      </patternFill>
    </fill>
    <fill>
      <patternFill patternType="solid">
        <fgColor rgb="FFF7F3DF"/>
        <bgColor rgb="FFF7F3DF"/>
      </patternFill>
    </fill>
    <fill>
      <patternFill patternType="solid">
        <fgColor rgb="FFDFF0D8"/>
        <bgColor rgb="FFDFF0D8"/>
      </patternFill>
    </fill>
    <fill>
      <patternFill patternType="solid">
        <fgColor theme="0"/>
        <bgColor rgb="FFFFFFFF"/>
      </patternFill>
    </fill>
    <fill>
      <patternFill patternType="solid">
        <fgColor theme="0"/>
        <bgColor indexed="64"/>
      </patternFill>
    </fill>
    <fill>
      <patternFill patternType="solid">
        <fgColor theme="0"/>
        <bgColor rgb="FFF7F3DF"/>
      </patternFill>
    </fill>
    <fill>
      <patternFill patternType="solid">
        <fgColor theme="0"/>
        <bgColor rgb="FFDFF0D8"/>
      </patternFill>
    </fill>
  </fills>
  <borders count="3">
    <border>
      <left/>
      <right/>
      <top/>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s>
  <cellStyleXfs count="1">
    <xf numFmtId="0" fontId="0" fillId="0" borderId="0"/>
  </cellStyleXfs>
  <cellXfs count="22">
    <xf numFmtId="0" fontId="0" fillId="0" borderId="0" xfId="0"/>
    <xf numFmtId="0" fontId="1" fillId="2" borderId="1" xfId="0" applyFont="1" applyFill="1" applyBorder="1" applyAlignment="1">
      <alignment horizontal="right" vertical="top" wrapText="1"/>
    </xf>
    <xf numFmtId="0" fontId="4" fillId="3" borderId="1" xfId="0" applyFont="1" applyFill="1" applyBorder="1" applyAlignment="1">
      <alignment horizontal="right" vertical="top" wrapText="1"/>
    </xf>
    <xf numFmtId="0" fontId="4" fillId="4" borderId="1" xfId="0" applyFont="1" applyFill="1" applyBorder="1" applyAlignment="1">
      <alignment horizontal="right" vertical="top" wrapText="1"/>
    </xf>
    <xf numFmtId="0" fontId="1" fillId="5" borderId="0" xfId="0" applyFont="1" applyFill="1" applyAlignment="1">
      <alignment horizontal="center" wrapText="1"/>
    </xf>
    <xf numFmtId="0" fontId="0" fillId="6" borderId="0" xfId="0" applyFill="1"/>
    <xf numFmtId="0" fontId="2" fillId="5" borderId="0" xfId="0" applyFont="1" applyFill="1" applyAlignment="1">
      <alignment horizontal="left" vertical="top" wrapText="1"/>
    </xf>
    <xf numFmtId="0" fontId="3" fillId="5" borderId="0" xfId="0" applyFont="1" applyFill="1" applyAlignment="1">
      <alignment horizontal="left" vertical="top" wrapText="1"/>
    </xf>
    <xf numFmtId="4" fontId="3" fillId="5" borderId="0" xfId="0" applyNumberFormat="1" applyFont="1" applyFill="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center" vertical="top" wrapText="1"/>
    </xf>
    <xf numFmtId="0" fontId="1" fillId="5" borderId="1" xfId="0" applyFont="1" applyFill="1" applyBorder="1" applyAlignment="1">
      <alignment horizontal="right" vertical="top" wrapText="1"/>
    </xf>
    <xf numFmtId="0" fontId="4" fillId="7" borderId="1" xfId="0" applyFont="1" applyFill="1" applyBorder="1" applyAlignment="1">
      <alignment horizontal="left" vertical="top" wrapText="1"/>
    </xf>
    <xf numFmtId="0" fontId="4" fillId="7" borderId="1" xfId="0" applyFont="1" applyFill="1" applyBorder="1" applyAlignment="1">
      <alignment horizontal="center" vertical="top" wrapText="1"/>
    </xf>
    <xf numFmtId="0" fontId="4" fillId="7" borderId="1" xfId="0" applyFont="1" applyFill="1" applyBorder="1" applyAlignment="1">
      <alignment horizontal="right" vertical="top" wrapText="1"/>
    </xf>
    <xf numFmtId="4" fontId="4" fillId="7" borderId="1" xfId="0" applyNumberFormat="1" applyFont="1" applyFill="1" applyBorder="1" applyAlignment="1">
      <alignment horizontal="right" vertical="top" wrapText="1"/>
    </xf>
    <xf numFmtId="0" fontId="4" fillId="8" borderId="1" xfId="0" applyFont="1" applyFill="1" applyBorder="1" applyAlignment="1">
      <alignment horizontal="left" vertical="top" wrapText="1"/>
    </xf>
    <xf numFmtId="0" fontId="4" fillId="8" borderId="1" xfId="0" applyFont="1" applyFill="1" applyBorder="1" applyAlignment="1">
      <alignment horizontal="center" vertical="top" wrapText="1"/>
    </xf>
    <xf numFmtId="4" fontId="3" fillId="5" borderId="2" xfId="0" applyNumberFormat="1" applyFont="1" applyFill="1" applyBorder="1" applyAlignment="1">
      <alignment horizontal="left" vertical="top" wrapText="1"/>
    </xf>
    <xf numFmtId="2" fontId="4" fillId="7" borderId="1" xfId="0" applyNumberFormat="1" applyFont="1" applyFill="1" applyBorder="1" applyAlignment="1">
      <alignment horizontal="right" vertical="top" wrapText="1"/>
    </xf>
    <xf numFmtId="0" fontId="0" fillId="6" borderId="0" xfId="0" applyFill="1"/>
    <xf numFmtId="0" fontId="4" fillId="8" borderId="1" xfId="0"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E39E8-F1E1-4F4A-A43A-587DB30471CF}">
  <dimension ref="A1:U2329"/>
  <sheetViews>
    <sheetView tabSelected="1" view="pageBreakPreview" zoomScaleNormal="100" zoomScaleSheetLayoutView="100" workbookViewId="0">
      <selection activeCell="G11" sqref="G11"/>
    </sheetView>
  </sheetViews>
  <sheetFormatPr defaultRowHeight="14.4" x14ac:dyDescent="0.3"/>
  <cols>
    <col min="1" max="1" width="3.33203125" style="20" bestFit="1" customWidth="1"/>
    <col min="2" max="2" width="14.33203125" style="20" customWidth="1"/>
    <col min="3" max="3" width="66.6640625" style="20" bestFit="1" customWidth="1"/>
    <col min="4" max="4" width="33.33203125" style="20" bestFit="1" customWidth="1"/>
    <col min="5" max="5" width="11.109375" style="20" bestFit="1" customWidth="1"/>
    <col min="6" max="11" width="15.5546875" style="20" bestFit="1" customWidth="1"/>
    <col min="19" max="19" width="15.5546875" bestFit="1" customWidth="1"/>
  </cols>
  <sheetData>
    <row r="1" spans="1:21" x14ac:dyDescent="0.3">
      <c r="A1" s="4" t="s">
        <v>8</v>
      </c>
      <c r="B1" s="5"/>
      <c r="C1" s="5"/>
      <c r="D1" s="5"/>
      <c r="E1" s="5"/>
      <c r="F1" s="5"/>
      <c r="G1" s="5"/>
      <c r="H1" s="5"/>
      <c r="I1" s="5"/>
      <c r="J1" s="5"/>
      <c r="K1" s="5"/>
    </row>
    <row r="2" spans="1:21" x14ac:dyDescent="0.3">
      <c r="A2" s="6" t="s">
        <v>5</v>
      </c>
      <c r="B2" s="7"/>
      <c r="C2" s="7" t="s">
        <v>9</v>
      </c>
      <c r="D2" s="5"/>
      <c r="E2" s="5"/>
      <c r="F2" s="5"/>
      <c r="G2" s="5"/>
      <c r="H2" s="5"/>
      <c r="I2" s="5"/>
      <c r="J2" s="5"/>
      <c r="K2" s="5"/>
    </row>
    <row r="3" spans="1:21" x14ac:dyDescent="0.3">
      <c r="A3" s="6" t="s">
        <v>10</v>
      </c>
      <c r="B3" s="7"/>
      <c r="C3" s="7" t="s">
        <v>11</v>
      </c>
      <c r="D3" s="5"/>
      <c r="E3" s="5"/>
      <c r="F3" s="5"/>
      <c r="G3" s="5"/>
      <c r="H3" s="5"/>
      <c r="I3" s="5"/>
      <c r="J3" s="5"/>
      <c r="K3" s="5"/>
    </row>
    <row r="4" spans="1:21" x14ac:dyDescent="0.3">
      <c r="A4" s="6" t="s">
        <v>12</v>
      </c>
      <c r="B4" s="7"/>
      <c r="C4" s="7" t="s">
        <v>13</v>
      </c>
      <c r="D4" s="5"/>
      <c r="E4" s="5"/>
      <c r="F4" s="5"/>
      <c r="G4" s="5"/>
      <c r="H4" s="5"/>
      <c r="I4" s="5"/>
      <c r="J4" s="5"/>
      <c r="K4" s="5"/>
      <c r="N4">
        <v>0.75027569000000005</v>
      </c>
    </row>
    <row r="5" spans="1:21" x14ac:dyDescent="0.3">
      <c r="A5" s="6" t="s">
        <v>14</v>
      </c>
      <c r="B5" s="7"/>
      <c r="C5" s="7" t="s">
        <v>15</v>
      </c>
      <c r="D5" s="5"/>
      <c r="E5" s="5"/>
      <c r="F5" s="5"/>
      <c r="G5" s="5"/>
      <c r="H5" s="5"/>
      <c r="I5" s="5"/>
      <c r="J5" s="5"/>
      <c r="K5" s="5"/>
    </row>
    <row r="6" spans="1:21" x14ac:dyDescent="0.3">
      <c r="A6" s="6" t="s">
        <v>16</v>
      </c>
      <c r="B6" s="7"/>
      <c r="C6" s="7" t="s">
        <v>17</v>
      </c>
      <c r="D6" s="5"/>
      <c r="E6" s="5"/>
      <c r="F6" s="5"/>
      <c r="G6" s="5"/>
      <c r="H6" s="5"/>
      <c r="I6" s="5"/>
      <c r="J6" s="5"/>
      <c r="K6" s="5"/>
    </row>
    <row r="7" spans="1:21" x14ac:dyDescent="0.3">
      <c r="A7" s="6" t="s">
        <v>18</v>
      </c>
      <c r="B7" s="7"/>
      <c r="C7" s="7" t="s">
        <v>19</v>
      </c>
      <c r="D7" s="5"/>
      <c r="E7" s="5"/>
      <c r="F7" s="5"/>
      <c r="G7" s="5"/>
      <c r="H7" s="5"/>
      <c r="I7" s="5"/>
      <c r="J7" s="5"/>
      <c r="K7" s="5"/>
    </row>
    <row r="8" spans="1:21" x14ac:dyDescent="0.3">
      <c r="A8" s="6" t="s">
        <v>20</v>
      </c>
      <c r="B8" s="7"/>
      <c r="C8" s="7"/>
      <c r="D8" s="5"/>
      <c r="E8" s="5"/>
      <c r="F8" s="5"/>
      <c r="G8" s="5"/>
      <c r="H8" s="5"/>
      <c r="I8" s="5"/>
      <c r="J8" s="5"/>
      <c r="K8" s="5"/>
    </row>
    <row r="9" spans="1:21" x14ac:dyDescent="0.3">
      <c r="A9" s="6" t="s">
        <v>21</v>
      </c>
      <c r="B9" s="7"/>
      <c r="C9" s="8">
        <v>8965.59</v>
      </c>
      <c r="D9" s="5"/>
      <c r="E9" s="5"/>
      <c r="F9" s="5"/>
      <c r="G9" s="5"/>
      <c r="H9" s="5"/>
      <c r="I9" s="5"/>
      <c r="J9" s="5"/>
      <c r="K9" s="5"/>
    </row>
    <row r="10" spans="1:21" x14ac:dyDescent="0.3">
      <c r="A10" s="6" t="s">
        <v>22</v>
      </c>
      <c r="B10" s="7"/>
      <c r="C10" s="8">
        <v>8965.59</v>
      </c>
      <c r="D10" s="5"/>
      <c r="E10" s="5"/>
      <c r="F10" s="5"/>
      <c r="G10" s="5"/>
      <c r="H10" s="5"/>
      <c r="I10" s="5"/>
      <c r="J10" s="5"/>
      <c r="K10" s="5"/>
    </row>
    <row r="11" spans="1:21" ht="27.6" x14ac:dyDescent="0.3">
      <c r="A11" s="9"/>
      <c r="B11" s="9" t="s">
        <v>5</v>
      </c>
      <c r="C11" s="9" t="s">
        <v>10</v>
      </c>
      <c r="D11" s="9" t="s">
        <v>16</v>
      </c>
      <c r="E11" s="10" t="s">
        <v>18</v>
      </c>
      <c r="F11" s="11" t="s">
        <v>21</v>
      </c>
      <c r="G11" s="11" t="s">
        <v>22</v>
      </c>
      <c r="H11" s="11" t="s">
        <v>23</v>
      </c>
      <c r="I11" s="11" t="s">
        <v>24</v>
      </c>
      <c r="J11" s="11" t="s">
        <v>21</v>
      </c>
      <c r="K11" s="11" t="s">
        <v>22</v>
      </c>
      <c r="P11" t="s">
        <v>21</v>
      </c>
      <c r="S11" s="1" t="s">
        <v>23</v>
      </c>
      <c r="U11" t="s">
        <v>24</v>
      </c>
    </row>
    <row r="12" spans="1:21" ht="26.4" x14ac:dyDescent="0.3">
      <c r="A12" s="12" t="s">
        <v>25</v>
      </c>
      <c r="B12" s="12" t="s">
        <v>26</v>
      </c>
      <c r="C12" s="12" t="s">
        <v>27</v>
      </c>
      <c r="D12" s="12" t="s">
        <v>28</v>
      </c>
      <c r="E12" s="13" t="s">
        <v>29</v>
      </c>
      <c r="F12" s="14">
        <f>G12</f>
        <v>34.869999999999997</v>
      </c>
      <c r="G12" s="14">
        <f>TRUNC($N$4*P12,2)</f>
        <v>34.869999999999997</v>
      </c>
      <c r="H12" s="14">
        <v>17.023</v>
      </c>
      <c r="I12" s="14">
        <v>9</v>
      </c>
      <c r="J12" s="14">
        <f>K12</f>
        <v>647.01</v>
      </c>
      <c r="K12" s="14">
        <v>647.01</v>
      </c>
      <c r="M12">
        <f>TRUNC(G12*H12,2)+TRUNC(H12*G12*0.09,2)</f>
        <v>647.01</v>
      </c>
      <c r="P12">
        <v>46.48</v>
      </c>
      <c r="S12" s="2">
        <v>17.023</v>
      </c>
      <c r="U12">
        <v>9</v>
      </c>
    </row>
    <row r="13" spans="1:21" ht="26.4" x14ac:dyDescent="0.3">
      <c r="A13" s="12" t="s">
        <v>25</v>
      </c>
      <c r="B13" s="12" t="s">
        <v>31</v>
      </c>
      <c r="C13" s="12" t="s">
        <v>32</v>
      </c>
      <c r="D13" s="12" t="s">
        <v>28</v>
      </c>
      <c r="E13" s="13" t="s">
        <v>29</v>
      </c>
      <c r="F13" s="14">
        <f t="shared" ref="F13:F20" si="0">G13</f>
        <v>19.190000000000001</v>
      </c>
      <c r="G13" s="14">
        <f t="shared" ref="G13:G20" si="1">TRUNC($N$4*P13,2)</f>
        <v>19.190000000000001</v>
      </c>
      <c r="H13" s="14">
        <v>33.9422</v>
      </c>
      <c r="I13" s="14">
        <v>9</v>
      </c>
      <c r="J13" s="14">
        <f t="shared" ref="J13:J20" si="2">K13</f>
        <v>709.97</v>
      </c>
      <c r="K13" s="14">
        <v>709.97</v>
      </c>
      <c r="M13">
        <f t="shared" ref="M13:M20" si="3">TRUNC(G13*H13,2)+TRUNC(H13*G13*0.09,2)</f>
        <v>709.97</v>
      </c>
      <c r="P13">
        <v>25.58</v>
      </c>
      <c r="S13" s="2">
        <v>33.9422</v>
      </c>
      <c r="U13">
        <v>9</v>
      </c>
    </row>
    <row r="14" spans="1:21" ht="26.4" x14ac:dyDescent="0.3">
      <c r="A14" s="12" t="s">
        <v>25</v>
      </c>
      <c r="B14" s="12" t="s">
        <v>33</v>
      </c>
      <c r="C14" s="12" t="s">
        <v>34</v>
      </c>
      <c r="D14" s="12" t="s">
        <v>28</v>
      </c>
      <c r="E14" s="13" t="s">
        <v>29</v>
      </c>
      <c r="F14" s="14">
        <f t="shared" si="0"/>
        <v>11.43</v>
      </c>
      <c r="G14" s="14">
        <f t="shared" si="1"/>
        <v>11.43</v>
      </c>
      <c r="H14" s="14">
        <v>22.6281</v>
      </c>
      <c r="I14" s="14">
        <v>9</v>
      </c>
      <c r="J14" s="14">
        <f t="shared" si="2"/>
        <v>281.89999999999998</v>
      </c>
      <c r="K14" s="14">
        <v>281.89999999999998</v>
      </c>
      <c r="M14">
        <f t="shared" si="3"/>
        <v>281.89999999999998</v>
      </c>
      <c r="P14">
        <v>15.24</v>
      </c>
      <c r="S14" s="2">
        <v>22.6281</v>
      </c>
      <c r="U14">
        <v>9</v>
      </c>
    </row>
    <row r="15" spans="1:21" x14ac:dyDescent="0.3">
      <c r="A15" s="12" t="s">
        <v>25</v>
      </c>
      <c r="B15" s="12" t="s">
        <v>35</v>
      </c>
      <c r="C15" s="12" t="s">
        <v>36</v>
      </c>
      <c r="D15" s="12" t="s">
        <v>28</v>
      </c>
      <c r="E15" s="13" t="s">
        <v>29</v>
      </c>
      <c r="F15" s="14">
        <f t="shared" si="0"/>
        <v>15.95</v>
      </c>
      <c r="G15" s="14">
        <f t="shared" si="1"/>
        <v>15.95</v>
      </c>
      <c r="H15" s="14">
        <v>33.9422</v>
      </c>
      <c r="I15" s="14">
        <v>9</v>
      </c>
      <c r="J15" s="14">
        <f t="shared" si="2"/>
        <v>590.09</v>
      </c>
      <c r="K15" s="14">
        <v>590.09</v>
      </c>
      <c r="M15">
        <f t="shared" si="3"/>
        <v>590.09</v>
      </c>
      <c r="P15">
        <v>21.27</v>
      </c>
      <c r="S15" s="2">
        <v>33.9422</v>
      </c>
      <c r="U15">
        <v>9</v>
      </c>
    </row>
    <row r="16" spans="1:21" ht="26.4" x14ac:dyDescent="0.3">
      <c r="A16" s="12" t="s">
        <v>25</v>
      </c>
      <c r="B16" s="12" t="s">
        <v>38</v>
      </c>
      <c r="C16" s="12" t="s">
        <v>39</v>
      </c>
      <c r="D16" s="12" t="s">
        <v>28</v>
      </c>
      <c r="E16" s="13" t="s">
        <v>29</v>
      </c>
      <c r="F16" s="14">
        <f t="shared" si="0"/>
        <v>101.05</v>
      </c>
      <c r="G16" s="14">
        <f t="shared" si="1"/>
        <v>101.05</v>
      </c>
      <c r="H16" s="14">
        <v>17.023</v>
      </c>
      <c r="I16" s="14">
        <v>9</v>
      </c>
      <c r="J16" s="14">
        <f t="shared" si="2"/>
        <v>1874.98</v>
      </c>
      <c r="K16" s="15">
        <v>1874.98</v>
      </c>
      <c r="M16">
        <f t="shared" si="3"/>
        <v>1874.98</v>
      </c>
      <c r="P16">
        <v>134.69</v>
      </c>
      <c r="S16" s="2">
        <v>17.023</v>
      </c>
      <c r="U16">
        <v>9</v>
      </c>
    </row>
    <row r="17" spans="1:21" ht="26.4" x14ac:dyDescent="0.3">
      <c r="A17" s="12" t="s">
        <v>25</v>
      </c>
      <c r="B17" s="12" t="s">
        <v>40</v>
      </c>
      <c r="C17" s="12" t="s">
        <v>41</v>
      </c>
      <c r="D17" s="12" t="s">
        <v>28</v>
      </c>
      <c r="E17" s="13" t="s">
        <v>29</v>
      </c>
      <c r="F17" s="14">
        <f t="shared" si="0"/>
        <v>148.91999999999999</v>
      </c>
      <c r="G17" s="14">
        <f t="shared" si="1"/>
        <v>148.91999999999999</v>
      </c>
      <c r="H17" s="14">
        <v>6.6430999999999996</v>
      </c>
      <c r="I17" s="14">
        <v>9</v>
      </c>
      <c r="J17" s="14">
        <f t="shared" si="2"/>
        <v>1078.32</v>
      </c>
      <c r="K17" s="15">
        <v>1078.32</v>
      </c>
      <c r="M17">
        <f t="shared" si="3"/>
        <v>1078.32</v>
      </c>
      <c r="P17">
        <v>198.5</v>
      </c>
      <c r="S17" s="2">
        <v>6.6430999999999996</v>
      </c>
      <c r="U17">
        <v>9</v>
      </c>
    </row>
    <row r="18" spans="1:21" ht="26.4" x14ac:dyDescent="0.3">
      <c r="A18" s="12" t="s">
        <v>25</v>
      </c>
      <c r="B18" s="12" t="s">
        <v>42</v>
      </c>
      <c r="C18" s="12" t="s">
        <v>43</v>
      </c>
      <c r="D18" s="12" t="s">
        <v>28</v>
      </c>
      <c r="E18" s="13" t="s">
        <v>29</v>
      </c>
      <c r="F18" s="14">
        <f t="shared" si="0"/>
        <v>212.75</v>
      </c>
      <c r="G18" s="14">
        <f t="shared" si="1"/>
        <v>212.75</v>
      </c>
      <c r="H18" s="14">
        <v>10.379899999999999</v>
      </c>
      <c r="I18" s="14">
        <v>9</v>
      </c>
      <c r="J18" s="14">
        <f t="shared" si="2"/>
        <v>2408.0099999999998</v>
      </c>
      <c r="K18" s="15">
        <f>2407.06+0.95</f>
        <v>2408.0099999999998</v>
      </c>
      <c r="M18">
        <f t="shared" si="3"/>
        <v>2407.0600000000004</v>
      </c>
      <c r="P18">
        <v>283.57</v>
      </c>
      <c r="S18" s="2">
        <v>10.379899999999999</v>
      </c>
      <c r="U18">
        <v>9</v>
      </c>
    </row>
    <row r="19" spans="1:21" ht="26.4" x14ac:dyDescent="0.3">
      <c r="A19" s="12" t="s">
        <v>25</v>
      </c>
      <c r="B19" s="12" t="s">
        <v>44</v>
      </c>
      <c r="C19" s="12" t="s">
        <v>45</v>
      </c>
      <c r="D19" s="12" t="s">
        <v>28</v>
      </c>
      <c r="E19" s="13" t="s">
        <v>29</v>
      </c>
      <c r="F19" s="14">
        <f t="shared" si="0"/>
        <v>34.36</v>
      </c>
      <c r="G19" s="14">
        <f t="shared" si="1"/>
        <v>34.36</v>
      </c>
      <c r="H19" s="14">
        <v>23.5623</v>
      </c>
      <c r="I19" s="14">
        <v>9</v>
      </c>
      <c r="J19" s="14">
        <f t="shared" si="2"/>
        <v>882.46</v>
      </c>
      <c r="K19" s="15">
        <v>882.46</v>
      </c>
      <c r="M19">
        <f t="shared" si="3"/>
        <v>882.46</v>
      </c>
      <c r="P19">
        <v>45.8</v>
      </c>
      <c r="S19" s="2">
        <v>23.5623</v>
      </c>
      <c r="U19">
        <v>9</v>
      </c>
    </row>
    <row r="20" spans="1:21" x14ac:dyDescent="0.3">
      <c r="A20" s="12" t="s">
        <v>25</v>
      </c>
      <c r="B20" s="12" t="s">
        <v>46</v>
      </c>
      <c r="C20" s="12" t="s">
        <v>47</v>
      </c>
      <c r="D20" s="12" t="s">
        <v>28</v>
      </c>
      <c r="E20" s="13" t="s">
        <v>29</v>
      </c>
      <c r="F20" s="14">
        <f t="shared" si="0"/>
        <v>19.190000000000001</v>
      </c>
      <c r="G20" s="14">
        <f t="shared" si="1"/>
        <v>19.190000000000001</v>
      </c>
      <c r="H20" s="14">
        <v>23.5623</v>
      </c>
      <c r="I20" s="14">
        <v>9</v>
      </c>
      <c r="J20" s="14">
        <f t="shared" si="2"/>
        <v>492.85</v>
      </c>
      <c r="K20" s="14">
        <v>492.85</v>
      </c>
      <c r="M20">
        <f t="shared" si="3"/>
        <v>492.85</v>
      </c>
      <c r="P20">
        <v>25.58</v>
      </c>
      <c r="S20" s="2">
        <v>23.5623</v>
      </c>
      <c r="U20">
        <v>9</v>
      </c>
    </row>
    <row r="22" spans="1:21" x14ac:dyDescent="0.3">
      <c r="A22" s="4" t="s">
        <v>48</v>
      </c>
      <c r="B22" s="5"/>
      <c r="C22" s="5"/>
      <c r="D22" s="5"/>
      <c r="E22" s="5"/>
      <c r="F22" s="5"/>
      <c r="G22" s="5"/>
      <c r="H22" s="5"/>
      <c r="I22" s="5"/>
      <c r="J22" s="5"/>
      <c r="K22" s="5"/>
    </row>
    <row r="23" spans="1:21" x14ac:dyDescent="0.3">
      <c r="A23" s="6" t="s">
        <v>5</v>
      </c>
      <c r="B23" s="7"/>
      <c r="C23" s="7" t="s">
        <v>49</v>
      </c>
      <c r="D23" s="5"/>
      <c r="E23" s="5"/>
      <c r="F23" s="5"/>
      <c r="G23" s="5"/>
      <c r="H23" s="5"/>
      <c r="I23" s="5"/>
      <c r="J23" s="5"/>
      <c r="K23" s="5"/>
    </row>
    <row r="24" spans="1:21" x14ac:dyDescent="0.3">
      <c r="A24" s="6" t="s">
        <v>10</v>
      </c>
      <c r="B24" s="7"/>
      <c r="C24" s="7" t="s">
        <v>50</v>
      </c>
      <c r="D24" s="5"/>
      <c r="E24" s="5"/>
      <c r="F24" s="5"/>
      <c r="G24" s="5"/>
      <c r="H24" s="5"/>
      <c r="I24" s="5"/>
      <c r="J24" s="5"/>
      <c r="K24" s="5"/>
    </row>
    <row r="25" spans="1:21" x14ac:dyDescent="0.3">
      <c r="A25" s="6" t="s">
        <v>12</v>
      </c>
      <c r="B25" s="7"/>
      <c r="C25" s="7" t="s">
        <v>13</v>
      </c>
      <c r="D25" s="5"/>
      <c r="E25" s="5"/>
      <c r="F25" s="5"/>
      <c r="G25" s="5"/>
      <c r="H25" s="5"/>
      <c r="I25" s="5"/>
      <c r="J25" s="5"/>
      <c r="K25" s="5"/>
    </row>
    <row r="26" spans="1:21" x14ac:dyDescent="0.3">
      <c r="A26" s="6" t="s">
        <v>14</v>
      </c>
      <c r="B26" s="7"/>
      <c r="C26" s="7" t="s">
        <v>15</v>
      </c>
      <c r="D26" s="5"/>
      <c r="E26" s="5"/>
      <c r="F26" s="5"/>
      <c r="G26" s="5"/>
      <c r="H26" s="5"/>
      <c r="I26" s="5"/>
      <c r="J26" s="5"/>
      <c r="K26" s="5"/>
    </row>
    <row r="27" spans="1:21" x14ac:dyDescent="0.3">
      <c r="A27" s="6" t="s">
        <v>16</v>
      </c>
      <c r="B27" s="7"/>
      <c r="C27" s="7" t="s">
        <v>17</v>
      </c>
      <c r="D27" s="5"/>
      <c r="E27" s="5"/>
      <c r="F27" s="5"/>
      <c r="G27" s="5"/>
      <c r="H27" s="5"/>
      <c r="I27" s="5"/>
      <c r="J27" s="5"/>
      <c r="K27" s="5"/>
    </row>
    <row r="28" spans="1:21" x14ac:dyDescent="0.3">
      <c r="A28" s="6" t="s">
        <v>18</v>
      </c>
      <c r="B28" s="7"/>
      <c r="C28" s="7" t="s">
        <v>51</v>
      </c>
      <c r="D28" s="5"/>
      <c r="E28" s="5"/>
      <c r="F28" s="5"/>
      <c r="G28" s="5"/>
      <c r="H28" s="5"/>
      <c r="I28" s="5"/>
      <c r="J28" s="5"/>
      <c r="K28" s="5"/>
    </row>
    <row r="29" spans="1:21" x14ac:dyDescent="0.3">
      <c r="A29" s="6" t="s">
        <v>20</v>
      </c>
      <c r="B29" s="7"/>
      <c r="C29" s="7"/>
      <c r="D29" s="5"/>
      <c r="E29" s="5"/>
      <c r="F29" s="5"/>
      <c r="G29" s="5"/>
      <c r="H29" s="5"/>
      <c r="I29" s="5"/>
      <c r="J29" s="5"/>
      <c r="K29" s="5"/>
    </row>
    <row r="30" spans="1:21" x14ac:dyDescent="0.3">
      <c r="A30" s="6" t="s">
        <v>21</v>
      </c>
      <c r="B30" s="7"/>
      <c r="C30" s="7">
        <v>0.73</v>
      </c>
      <c r="D30" s="5"/>
      <c r="E30" s="5"/>
      <c r="F30" s="5"/>
      <c r="G30" s="5"/>
      <c r="H30" s="5"/>
      <c r="I30" s="5"/>
      <c r="J30" s="5"/>
      <c r="K30" s="5"/>
    </row>
    <row r="31" spans="1:21" x14ac:dyDescent="0.3">
      <c r="A31" s="6" t="s">
        <v>22</v>
      </c>
      <c r="B31" s="7"/>
      <c r="C31" s="7">
        <v>0.73</v>
      </c>
      <c r="D31" s="5"/>
      <c r="E31" s="5"/>
      <c r="F31" s="5"/>
      <c r="G31" s="5"/>
      <c r="H31" s="5"/>
      <c r="I31" s="5"/>
      <c r="J31" s="5"/>
      <c r="K31" s="5"/>
    </row>
    <row r="32" spans="1:21" ht="27.6" x14ac:dyDescent="0.3">
      <c r="A32" s="9"/>
      <c r="B32" s="9" t="s">
        <v>5</v>
      </c>
      <c r="C32" s="9" t="s">
        <v>10</v>
      </c>
      <c r="D32" s="9" t="s">
        <v>16</v>
      </c>
      <c r="E32" s="10" t="s">
        <v>18</v>
      </c>
      <c r="F32" s="11" t="s">
        <v>21</v>
      </c>
      <c r="G32" s="11" t="s">
        <v>22</v>
      </c>
      <c r="H32" s="11" t="s">
        <v>23</v>
      </c>
      <c r="I32" s="11" t="s">
        <v>24</v>
      </c>
      <c r="J32" s="11" t="s">
        <v>21</v>
      </c>
      <c r="K32" s="11" t="s">
        <v>22</v>
      </c>
      <c r="P32" t="s">
        <v>21</v>
      </c>
      <c r="S32" s="1" t="s">
        <v>23</v>
      </c>
      <c r="U32" t="s">
        <v>24</v>
      </c>
    </row>
    <row r="33" spans="1:21" ht="26.4" x14ac:dyDescent="0.3">
      <c r="A33" s="12" t="s">
        <v>25</v>
      </c>
      <c r="B33" s="12" t="s">
        <v>52</v>
      </c>
      <c r="C33" s="12" t="s">
        <v>53</v>
      </c>
      <c r="D33" s="12" t="s">
        <v>28</v>
      </c>
      <c r="E33" s="13" t="s">
        <v>29</v>
      </c>
      <c r="F33" s="14">
        <f t="shared" ref="F33:F35" si="4">G33</f>
        <v>223.58</v>
      </c>
      <c r="G33" s="14">
        <f t="shared" ref="G33:G35" si="5">TRUNC($N$4*P33,2)</f>
        <v>223.58</v>
      </c>
      <c r="H33" s="14">
        <f>S33</f>
        <v>1.4E-3</v>
      </c>
      <c r="I33" s="14">
        <f>U33</f>
        <v>0</v>
      </c>
      <c r="J33" s="14">
        <f>TRUNC(F33*H33,2)</f>
        <v>0.31</v>
      </c>
      <c r="K33" s="14">
        <f>J33</f>
        <v>0.31</v>
      </c>
      <c r="P33">
        <v>298</v>
      </c>
      <c r="S33" s="2">
        <v>1.4E-3</v>
      </c>
      <c r="U33">
        <v>0</v>
      </c>
    </row>
    <row r="34" spans="1:21" ht="26.4" x14ac:dyDescent="0.3">
      <c r="A34" s="12" t="s">
        <v>25</v>
      </c>
      <c r="B34" s="12" t="s">
        <v>57</v>
      </c>
      <c r="C34" s="12" t="s">
        <v>58</v>
      </c>
      <c r="D34" s="12" t="s">
        <v>28</v>
      </c>
      <c r="E34" s="13" t="s">
        <v>29</v>
      </c>
      <c r="F34" s="14">
        <f t="shared" si="4"/>
        <v>28.95</v>
      </c>
      <c r="G34" s="14">
        <f t="shared" si="5"/>
        <v>28.95</v>
      </c>
      <c r="H34" s="14">
        <f>S34</f>
        <v>3.3999999999999998E-3</v>
      </c>
      <c r="I34" s="14">
        <f>U34</f>
        <v>0</v>
      </c>
      <c r="J34" s="14">
        <f>TRUNC(F34*H34,2)</f>
        <v>0.09</v>
      </c>
      <c r="K34" s="14">
        <f>J34</f>
        <v>0.09</v>
      </c>
      <c r="P34">
        <v>38.590000000000003</v>
      </c>
      <c r="S34" s="2">
        <v>3.3999999999999998E-3</v>
      </c>
      <c r="U34">
        <v>0</v>
      </c>
    </row>
    <row r="35" spans="1:21" ht="26.4" x14ac:dyDescent="0.3">
      <c r="A35" s="12" t="s">
        <v>25</v>
      </c>
      <c r="B35" s="12" t="s">
        <v>60</v>
      </c>
      <c r="C35" s="12" t="s">
        <v>61</v>
      </c>
      <c r="D35" s="12" t="s">
        <v>28</v>
      </c>
      <c r="E35" s="13" t="s">
        <v>29</v>
      </c>
      <c r="F35" s="14">
        <f t="shared" si="4"/>
        <v>194.41</v>
      </c>
      <c r="G35" s="14">
        <f t="shared" si="5"/>
        <v>194.41</v>
      </c>
      <c r="H35" s="14">
        <f>S35</f>
        <v>1.6999999999999999E-3</v>
      </c>
      <c r="I35" s="14">
        <f>U35</f>
        <v>0</v>
      </c>
      <c r="J35" s="14">
        <f>TRUNC(F35*H35,2)</f>
        <v>0.33</v>
      </c>
      <c r="K35" s="14">
        <f>J35</f>
        <v>0.33</v>
      </c>
      <c r="P35">
        <v>259.13</v>
      </c>
      <c r="S35" s="2">
        <v>1.6999999999999999E-3</v>
      </c>
      <c r="U35">
        <v>0</v>
      </c>
    </row>
    <row r="37" spans="1:21" x14ac:dyDescent="0.3">
      <c r="A37" s="4" t="s">
        <v>62</v>
      </c>
      <c r="B37" s="5"/>
      <c r="C37" s="5"/>
      <c r="D37" s="5"/>
      <c r="E37" s="5"/>
      <c r="F37" s="5"/>
      <c r="G37" s="5"/>
      <c r="H37" s="5"/>
      <c r="I37" s="5"/>
      <c r="J37" s="5"/>
      <c r="K37" s="5"/>
    </row>
    <row r="38" spans="1:21" x14ac:dyDescent="0.3">
      <c r="A38" s="6" t="s">
        <v>5</v>
      </c>
      <c r="B38" s="7"/>
      <c r="C38" s="7" t="s">
        <v>63</v>
      </c>
      <c r="D38" s="5"/>
      <c r="E38" s="5"/>
      <c r="F38" s="5"/>
      <c r="G38" s="5"/>
      <c r="H38" s="5"/>
      <c r="I38" s="5"/>
      <c r="J38" s="5"/>
      <c r="K38" s="5"/>
    </row>
    <row r="39" spans="1:21" x14ac:dyDescent="0.3">
      <c r="A39" s="6" t="s">
        <v>10</v>
      </c>
      <c r="B39" s="7"/>
      <c r="C39" s="7" t="s">
        <v>64</v>
      </c>
      <c r="D39" s="5"/>
      <c r="E39" s="5"/>
      <c r="F39" s="5"/>
      <c r="G39" s="5"/>
      <c r="H39" s="5"/>
      <c r="I39" s="5"/>
      <c r="J39" s="5"/>
      <c r="K39" s="5"/>
    </row>
    <row r="40" spans="1:21" x14ac:dyDescent="0.3">
      <c r="A40" s="6" t="s">
        <v>12</v>
      </c>
      <c r="B40" s="7"/>
      <c r="C40" s="7" t="s">
        <v>13</v>
      </c>
      <c r="D40" s="5"/>
      <c r="E40" s="5"/>
      <c r="F40" s="5"/>
      <c r="G40" s="5"/>
      <c r="H40" s="5"/>
      <c r="I40" s="5"/>
      <c r="J40" s="5"/>
      <c r="K40" s="5"/>
    </row>
    <row r="41" spans="1:21" x14ac:dyDescent="0.3">
      <c r="A41" s="6" t="s">
        <v>14</v>
      </c>
      <c r="B41" s="7"/>
      <c r="C41" s="7" t="s">
        <v>15</v>
      </c>
      <c r="D41" s="5"/>
      <c r="E41" s="5"/>
      <c r="F41" s="5"/>
      <c r="G41" s="5"/>
      <c r="H41" s="5"/>
      <c r="I41" s="5"/>
      <c r="J41" s="5"/>
      <c r="K41" s="5"/>
    </row>
    <row r="42" spans="1:21" x14ac:dyDescent="0.3">
      <c r="A42" s="6" t="s">
        <v>16</v>
      </c>
      <c r="B42" s="7"/>
      <c r="C42" s="7" t="s">
        <v>17</v>
      </c>
      <c r="D42" s="5"/>
      <c r="E42" s="5"/>
      <c r="F42" s="5"/>
      <c r="G42" s="5"/>
      <c r="H42" s="5"/>
      <c r="I42" s="5"/>
      <c r="J42" s="5"/>
      <c r="K42" s="5"/>
    </row>
    <row r="43" spans="1:21" x14ac:dyDescent="0.3">
      <c r="A43" s="6" t="s">
        <v>18</v>
      </c>
      <c r="B43" s="7"/>
      <c r="C43" s="7" t="s">
        <v>19</v>
      </c>
      <c r="D43" s="5"/>
      <c r="E43" s="5"/>
      <c r="F43" s="5"/>
      <c r="G43" s="5"/>
      <c r="H43" s="5"/>
      <c r="I43" s="5"/>
      <c r="J43" s="5"/>
      <c r="K43" s="5"/>
    </row>
    <row r="44" spans="1:21" x14ac:dyDescent="0.3">
      <c r="A44" s="6" t="s">
        <v>20</v>
      </c>
      <c r="B44" s="7"/>
      <c r="C44" s="7"/>
      <c r="D44" s="5"/>
      <c r="E44" s="5"/>
      <c r="F44" s="5"/>
      <c r="G44" s="5"/>
      <c r="H44" s="5"/>
      <c r="I44" s="5"/>
      <c r="J44" s="5"/>
      <c r="K44" s="5"/>
    </row>
    <row r="45" spans="1:21" x14ac:dyDescent="0.3">
      <c r="A45" s="6" t="s">
        <v>21</v>
      </c>
      <c r="B45" s="7"/>
      <c r="C45" s="8">
        <v>6874.7</v>
      </c>
      <c r="D45" s="5"/>
      <c r="E45" s="5"/>
      <c r="F45" s="5"/>
      <c r="G45" s="5"/>
      <c r="H45" s="5"/>
      <c r="I45" s="5"/>
      <c r="J45" s="5"/>
      <c r="K45" s="5"/>
    </row>
    <row r="46" spans="1:21" x14ac:dyDescent="0.3">
      <c r="A46" s="6" t="s">
        <v>22</v>
      </c>
      <c r="B46" s="7"/>
      <c r="C46" s="8">
        <v>6874.7</v>
      </c>
      <c r="D46" s="5"/>
      <c r="E46" s="5"/>
      <c r="F46" s="5"/>
      <c r="G46" s="5"/>
      <c r="H46" s="5"/>
      <c r="I46" s="5"/>
      <c r="J46" s="5"/>
      <c r="K46" s="5"/>
    </row>
    <row r="47" spans="1:21" ht="27.6" x14ac:dyDescent="0.3">
      <c r="A47" s="9"/>
      <c r="B47" s="9" t="s">
        <v>5</v>
      </c>
      <c r="C47" s="9" t="s">
        <v>10</v>
      </c>
      <c r="D47" s="9" t="s">
        <v>16</v>
      </c>
      <c r="E47" s="10" t="s">
        <v>18</v>
      </c>
      <c r="F47" s="11" t="s">
        <v>21</v>
      </c>
      <c r="G47" s="11" t="s">
        <v>22</v>
      </c>
      <c r="H47" s="11" t="s">
        <v>23</v>
      </c>
      <c r="I47" s="11" t="s">
        <v>24</v>
      </c>
      <c r="J47" s="11" t="s">
        <v>21</v>
      </c>
      <c r="K47" s="11" t="s">
        <v>22</v>
      </c>
      <c r="P47" t="s">
        <v>21</v>
      </c>
      <c r="S47" s="1" t="s">
        <v>23</v>
      </c>
      <c r="U47" t="s">
        <v>24</v>
      </c>
    </row>
    <row r="48" spans="1:21" ht="26.4" x14ac:dyDescent="0.3">
      <c r="A48" s="16" t="s">
        <v>65</v>
      </c>
      <c r="B48" s="16" t="s">
        <v>66</v>
      </c>
      <c r="C48" s="16" t="s">
        <v>67</v>
      </c>
      <c r="D48" s="16" t="s">
        <v>68</v>
      </c>
      <c r="E48" s="17" t="s">
        <v>29</v>
      </c>
      <c r="F48" s="14">
        <f t="shared" ref="F48:F55" si="6">G48</f>
        <v>96.3</v>
      </c>
      <c r="G48" s="14">
        <f>ROUND($N$4*P48,2)</f>
        <v>96.3</v>
      </c>
      <c r="H48" s="14">
        <f>S48</f>
        <v>17.9649</v>
      </c>
      <c r="I48" s="14">
        <f>U48</f>
        <v>0</v>
      </c>
      <c r="J48" s="14">
        <f>TRUNC(F48*H48,2)</f>
        <v>1730.01</v>
      </c>
      <c r="K48" s="14">
        <f>J48</f>
        <v>1730.01</v>
      </c>
      <c r="P48">
        <v>128.35</v>
      </c>
      <c r="S48" s="3">
        <v>17.9649</v>
      </c>
      <c r="U48">
        <v>0</v>
      </c>
    </row>
    <row r="49" spans="1:21" ht="79.2" x14ac:dyDescent="0.3">
      <c r="A49" s="16" t="s">
        <v>65</v>
      </c>
      <c r="B49" s="16" t="s">
        <v>69</v>
      </c>
      <c r="C49" s="16" t="s">
        <v>70</v>
      </c>
      <c r="D49" s="16" t="s">
        <v>68</v>
      </c>
      <c r="E49" s="17" t="s">
        <v>29</v>
      </c>
      <c r="F49" s="14">
        <f t="shared" si="6"/>
        <v>0.81</v>
      </c>
      <c r="G49" s="14">
        <f t="shared" ref="G49:G55" si="7">ROUND($N$4*P49,2)</f>
        <v>0.81</v>
      </c>
      <c r="H49" s="14">
        <f>S49</f>
        <v>57.485700000000001</v>
      </c>
      <c r="I49" s="14">
        <f>U49</f>
        <v>0</v>
      </c>
      <c r="J49" s="14">
        <f>TRUNC(F49*H49,2)</f>
        <v>46.56</v>
      </c>
      <c r="K49" s="14">
        <f>J49</f>
        <v>46.56</v>
      </c>
      <c r="P49">
        <v>1.08</v>
      </c>
      <c r="S49" s="3">
        <v>57.485700000000001</v>
      </c>
      <c r="U49">
        <v>0</v>
      </c>
    </row>
    <row r="50" spans="1:21" ht="39.6" x14ac:dyDescent="0.3">
      <c r="A50" s="12" t="s">
        <v>25</v>
      </c>
      <c r="B50" s="12" t="s">
        <v>71</v>
      </c>
      <c r="C50" s="12" t="s">
        <v>72</v>
      </c>
      <c r="D50" s="12" t="s">
        <v>28</v>
      </c>
      <c r="E50" s="13" t="s">
        <v>29</v>
      </c>
      <c r="F50" s="14">
        <f t="shared" si="6"/>
        <v>28.95</v>
      </c>
      <c r="G50" s="14">
        <f t="shared" si="7"/>
        <v>28.95</v>
      </c>
      <c r="H50" s="14">
        <f t="shared" ref="H50:H55" si="8">S50</f>
        <v>21.5061</v>
      </c>
      <c r="I50" s="14">
        <f t="shared" ref="I50:I55" si="9">U50</f>
        <v>0</v>
      </c>
      <c r="J50" s="14">
        <f t="shared" ref="J50:J54" si="10">TRUNC(F50*H50,2)</f>
        <v>622.6</v>
      </c>
      <c r="K50" s="14">
        <f t="shared" ref="K50:K55" si="11">J50</f>
        <v>622.6</v>
      </c>
      <c r="P50">
        <v>38.590000000000003</v>
      </c>
      <c r="S50" s="2">
        <v>21.5061</v>
      </c>
      <c r="U50">
        <v>0</v>
      </c>
    </row>
    <row r="51" spans="1:21" ht="26.4" x14ac:dyDescent="0.3">
      <c r="A51" s="12" t="s">
        <v>25</v>
      </c>
      <c r="B51" s="12" t="s">
        <v>57</v>
      </c>
      <c r="C51" s="12" t="s">
        <v>58</v>
      </c>
      <c r="D51" s="12" t="s">
        <v>28</v>
      </c>
      <c r="E51" s="13" t="s">
        <v>29</v>
      </c>
      <c r="F51" s="14">
        <f t="shared" si="6"/>
        <v>28.95</v>
      </c>
      <c r="G51" s="14">
        <f t="shared" si="7"/>
        <v>28.95</v>
      </c>
      <c r="H51" s="14">
        <f t="shared" si="8"/>
        <v>21.5061</v>
      </c>
      <c r="I51" s="14">
        <f t="shared" si="9"/>
        <v>0</v>
      </c>
      <c r="J51" s="14">
        <f t="shared" si="10"/>
        <v>622.6</v>
      </c>
      <c r="K51" s="14">
        <f t="shared" si="11"/>
        <v>622.6</v>
      </c>
      <c r="P51">
        <v>38.590000000000003</v>
      </c>
      <c r="S51" s="2">
        <v>21.5061</v>
      </c>
      <c r="U51">
        <v>0</v>
      </c>
    </row>
    <row r="52" spans="1:21" ht="26.4" x14ac:dyDescent="0.3">
      <c r="A52" s="12" t="s">
        <v>25</v>
      </c>
      <c r="B52" s="12" t="s">
        <v>73</v>
      </c>
      <c r="C52" s="12" t="s">
        <v>74</v>
      </c>
      <c r="D52" s="12" t="s">
        <v>28</v>
      </c>
      <c r="E52" s="13" t="s">
        <v>29</v>
      </c>
      <c r="F52" s="14">
        <f t="shared" si="6"/>
        <v>19.190000000000001</v>
      </c>
      <c r="G52" s="14">
        <f t="shared" si="7"/>
        <v>19.190000000000001</v>
      </c>
      <c r="H52" s="14">
        <f t="shared" si="8"/>
        <v>43.173900000000003</v>
      </c>
      <c r="I52" s="14">
        <f t="shared" si="9"/>
        <v>0</v>
      </c>
      <c r="J52" s="14">
        <f t="shared" si="10"/>
        <v>828.5</v>
      </c>
      <c r="K52" s="14">
        <f t="shared" si="11"/>
        <v>828.5</v>
      </c>
      <c r="P52">
        <v>25.58</v>
      </c>
      <c r="S52" s="2">
        <v>43.173900000000003</v>
      </c>
      <c r="U52">
        <v>0</v>
      </c>
    </row>
    <row r="53" spans="1:21" ht="26.4" x14ac:dyDescent="0.3">
      <c r="A53" s="12" t="s">
        <v>25</v>
      </c>
      <c r="B53" s="12" t="s">
        <v>60</v>
      </c>
      <c r="C53" s="12" t="s">
        <v>61</v>
      </c>
      <c r="D53" s="12" t="s">
        <v>28</v>
      </c>
      <c r="E53" s="13" t="s">
        <v>29</v>
      </c>
      <c r="F53" s="14">
        <f t="shared" si="6"/>
        <v>194.42</v>
      </c>
      <c r="G53" s="14">
        <f t="shared" si="7"/>
        <v>194.42</v>
      </c>
      <c r="H53" s="14">
        <f t="shared" si="8"/>
        <v>6.468</v>
      </c>
      <c r="I53" s="14">
        <f t="shared" si="9"/>
        <v>0</v>
      </c>
      <c r="J53" s="14">
        <f t="shared" si="10"/>
        <v>1257.5</v>
      </c>
      <c r="K53" s="14">
        <f t="shared" si="11"/>
        <v>1257.5</v>
      </c>
      <c r="P53">
        <v>259.13</v>
      </c>
      <c r="S53" s="2">
        <v>6.468</v>
      </c>
      <c r="U53">
        <v>0</v>
      </c>
    </row>
    <row r="54" spans="1:21" ht="26.4" x14ac:dyDescent="0.3">
      <c r="A54" s="12" t="s">
        <v>25</v>
      </c>
      <c r="B54" s="12" t="s">
        <v>75</v>
      </c>
      <c r="C54" s="12" t="s">
        <v>76</v>
      </c>
      <c r="D54" s="12" t="s">
        <v>28</v>
      </c>
      <c r="E54" s="13" t="s">
        <v>29</v>
      </c>
      <c r="F54" s="14">
        <f t="shared" si="6"/>
        <v>15.96</v>
      </c>
      <c r="G54" s="14">
        <f t="shared" si="7"/>
        <v>15.96</v>
      </c>
      <c r="H54" s="14">
        <f t="shared" si="8"/>
        <v>43.173900000000003</v>
      </c>
      <c r="I54" s="14">
        <f t="shared" si="9"/>
        <v>0</v>
      </c>
      <c r="J54" s="14">
        <f t="shared" si="10"/>
        <v>689.05</v>
      </c>
      <c r="K54" s="14">
        <f t="shared" si="11"/>
        <v>689.05</v>
      </c>
      <c r="P54">
        <v>21.27</v>
      </c>
      <c r="S54" s="2">
        <v>43.173900000000003</v>
      </c>
      <c r="U54">
        <v>0</v>
      </c>
    </row>
    <row r="55" spans="1:21" ht="26.4" x14ac:dyDescent="0.3">
      <c r="A55" s="12" t="s">
        <v>25</v>
      </c>
      <c r="B55" s="12" t="s">
        <v>77</v>
      </c>
      <c r="C55" s="12" t="s">
        <v>78</v>
      </c>
      <c r="D55" s="12" t="s">
        <v>28</v>
      </c>
      <c r="E55" s="13" t="s">
        <v>29</v>
      </c>
      <c r="F55" s="14">
        <f t="shared" si="6"/>
        <v>15.15</v>
      </c>
      <c r="G55" s="14">
        <f t="shared" si="7"/>
        <v>15.15</v>
      </c>
      <c r="H55" s="14">
        <f t="shared" si="8"/>
        <v>71.147999999999996</v>
      </c>
      <c r="I55" s="14">
        <f t="shared" si="9"/>
        <v>0</v>
      </c>
      <c r="J55" s="14">
        <f>TRUNC(F55*H55,2)-0.01</f>
        <v>1077.8800000000001</v>
      </c>
      <c r="K55" s="14">
        <f t="shared" si="11"/>
        <v>1077.8800000000001</v>
      </c>
      <c r="P55">
        <v>20.190000000000001</v>
      </c>
      <c r="S55" s="2">
        <v>71.147999999999996</v>
      </c>
      <c r="U55">
        <v>0</v>
      </c>
    </row>
    <row r="57" spans="1:21" x14ac:dyDescent="0.3">
      <c r="A57" s="4" t="s">
        <v>80</v>
      </c>
      <c r="B57" s="5"/>
      <c r="C57" s="5"/>
      <c r="D57" s="5"/>
      <c r="E57" s="5"/>
      <c r="F57" s="5"/>
      <c r="G57" s="5"/>
      <c r="H57" s="5"/>
      <c r="I57" s="5"/>
      <c r="J57" s="5"/>
      <c r="K57" s="5"/>
    </row>
    <row r="58" spans="1:21" x14ac:dyDescent="0.3">
      <c r="A58" s="6" t="s">
        <v>5</v>
      </c>
      <c r="B58" s="7"/>
      <c r="C58" s="7" t="s">
        <v>81</v>
      </c>
      <c r="D58" s="5"/>
      <c r="E58" s="5"/>
      <c r="F58" s="5"/>
      <c r="G58" s="5"/>
      <c r="H58" s="5"/>
      <c r="I58" s="5"/>
      <c r="J58" s="5"/>
      <c r="K58" s="5"/>
    </row>
    <row r="59" spans="1:21" x14ac:dyDescent="0.3">
      <c r="A59" s="6" t="s">
        <v>10</v>
      </c>
      <c r="B59" s="7"/>
      <c r="C59" s="7" t="s">
        <v>82</v>
      </c>
      <c r="D59" s="5"/>
      <c r="E59" s="5"/>
      <c r="F59" s="5"/>
      <c r="G59" s="5"/>
      <c r="H59" s="5"/>
      <c r="I59" s="5"/>
      <c r="J59" s="5"/>
      <c r="K59" s="5"/>
    </row>
    <row r="60" spans="1:21" x14ac:dyDescent="0.3">
      <c r="A60" s="6" t="s">
        <v>12</v>
      </c>
      <c r="B60" s="7"/>
      <c r="C60" s="7" t="s">
        <v>13</v>
      </c>
      <c r="D60" s="5"/>
      <c r="E60" s="5"/>
      <c r="F60" s="5"/>
      <c r="G60" s="5"/>
      <c r="H60" s="5"/>
      <c r="I60" s="5"/>
      <c r="J60" s="5"/>
      <c r="K60" s="5"/>
    </row>
    <row r="61" spans="1:21" x14ac:dyDescent="0.3">
      <c r="A61" s="6" t="s">
        <v>14</v>
      </c>
      <c r="B61" s="7"/>
      <c r="C61" s="7" t="s">
        <v>15</v>
      </c>
      <c r="D61" s="5"/>
      <c r="E61" s="5"/>
      <c r="F61" s="5"/>
      <c r="G61" s="5"/>
      <c r="H61" s="5"/>
      <c r="I61" s="5"/>
      <c r="J61" s="5"/>
      <c r="K61" s="5"/>
    </row>
    <row r="62" spans="1:21" x14ac:dyDescent="0.3">
      <c r="A62" s="6" t="s">
        <v>16</v>
      </c>
      <c r="B62" s="7"/>
      <c r="C62" s="7" t="s">
        <v>17</v>
      </c>
      <c r="D62" s="5"/>
      <c r="E62" s="5"/>
      <c r="F62" s="5"/>
      <c r="G62" s="5"/>
      <c r="H62" s="5"/>
      <c r="I62" s="5"/>
      <c r="J62" s="5"/>
      <c r="K62" s="5"/>
    </row>
    <row r="63" spans="1:21" x14ac:dyDescent="0.3">
      <c r="A63" s="6" t="s">
        <v>18</v>
      </c>
      <c r="B63" s="7"/>
      <c r="C63" s="7" t="s">
        <v>83</v>
      </c>
      <c r="D63" s="5"/>
      <c r="E63" s="5"/>
      <c r="F63" s="5"/>
      <c r="G63" s="5"/>
      <c r="H63" s="5"/>
      <c r="I63" s="5"/>
      <c r="J63" s="5"/>
      <c r="K63" s="5"/>
    </row>
    <row r="64" spans="1:21" x14ac:dyDescent="0.3">
      <c r="A64" s="6" t="s">
        <v>20</v>
      </c>
      <c r="B64" s="7"/>
      <c r="C64" s="7"/>
      <c r="D64" s="5"/>
      <c r="E64" s="5"/>
      <c r="F64" s="5"/>
      <c r="G64" s="5"/>
      <c r="H64" s="5"/>
      <c r="I64" s="5"/>
      <c r="J64" s="5"/>
      <c r="K64" s="5"/>
    </row>
    <row r="65" spans="1:21" x14ac:dyDescent="0.3">
      <c r="A65" s="6" t="s">
        <v>21</v>
      </c>
      <c r="B65" s="7"/>
      <c r="C65" s="7">
        <v>151.84</v>
      </c>
      <c r="D65" s="5"/>
      <c r="E65" s="5"/>
      <c r="F65" s="5"/>
      <c r="G65" s="5"/>
      <c r="H65" s="5"/>
      <c r="I65" s="5"/>
      <c r="J65" s="5"/>
      <c r="K65" s="5"/>
    </row>
    <row r="66" spans="1:21" x14ac:dyDescent="0.3">
      <c r="A66" s="6" t="s">
        <v>22</v>
      </c>
      <c r="B66" s="7"/>
      <c r="C66" s="7">
        <v>151.84</v>
      </c>
      <c r="D66" s="5"/>
      <c r="E66" s="5"/>
      <c r="F66" s="5"/>
      <c r="G66" s="5"/>
      <c r="H66" s="5"/>
      <c r="I66" s="5"/>
      <c r="J66" s="5"/>
      <c r="K66" s="5"/>
    </row>
    <row r="67" spans="1:21" ht="27.6" x14ac:dyDescent="0.3">
      <c r="A67" s="9"/>
      <c r="B67" s="9" t="s">
        <v>5</v>
      </c>
      <c r="C67" s="9" t="s">
        <v>10</v>
      </c>
      <c r="D67" s="9" t="s">
        <v>16</v>
      </c>
      <c r="E67" s="10" t="s">
        <v>18</v>
      </c>
      <c r="F67" s="11" t="s">
        <v>21</v>
      </c>
      <c r="G67" s="11" t="s">
        <v>22</v>
      </c>
      <c r="H67" s="11" t="s">
        <v>23</v>
      </c>
      <c r="I67" s="11" t="s">
        <v>24</v>
      </c>
      <c r="J67" s="11" t="s">
        <v>21</v>
      </c>
      <c r="K67" s="11" t="s">
        <v>22</v>
      </c>
      <c r="P67" t="s">
        <v>21</v>
      </c>
      <c r="S67" s="1" t="s">
        <v>23</v>
      </c>
      <c r="U67" t="s">
        <v>24</v>
      </c>
    </row>
    <row r="68" spans="1:21" ht="26.4" x14ac:dyDescent="0.3">
      <c r="A68" s="16" t="s">
        <v>65</v>
      </c>
      <c r="B68" s="16" t="s">
        <v>84</v>
      </c>
      <c r="C68" s="16" t="s">
        <v>85</v>
      </c>
      <c r="D68" s="16">
        <v>55</v>
      </c>
      <c r="E68" s="17" t="s">
        <v>83</v>
      </c>
      <c r="F68" s="14">
        <f t="shared" ref="F68" si="12">G68</f>
        <v>126.91</v>
      </c>
      <c r="G68" s="14">
        <f t="shared" ref="G68" si="13">ROUND($N$4*P68,2)</f>
        <v>126.91</v>
      </c>
      <c r="H68" s="14">
        <f t="shared" ref="H68" si="14">S68</f>
        <v>1.1964999999999999</v>
      </c>
      <c r="I68" s="14">
        <f t="shared" ref="I68" si="15">U68</f>
        <v>0</v>
      </c>
      <c r="J68" s="14">
        <f t="shared" ref="J68" si="16">TRUNC(F68*H68,2)</f>
        <v>151.84</v>
      </c>
      <c r="K68" s="14">
        <f t="shared" ref="K68" si="17">J68</f>
        <v>151.84</v>
      </c>
      <c r="P68">
        <v>169.15</v>
      </c>
      <c r="S68" s="3">
        <v>1.1964999999999999</v>
      </c>
      <c r="U68">
        <v>0</v>
      </c>
    </row>
    <row r="70" spans="1:21" x14ac:dyDescent="0.3">
      <c r="A70" s="4" t="s">
        <v>86</v>
      </c>
      <c r="B70" s="5"/>
      <c r="C70" s="5"/>
      <c r="D70" s="5"/>
      <c r="E70" s="5"/>
      <c r="F70" s="5"/>
      <c r="G70" s="5"/>
      <c r="H70" s="5"/>
      <c r="I70" s="5"/>
      <c r="J70" s="5"/>
      <c r="K70" s="5"/>
    </row>
    <row r="71" spans="1:21" x14ac:dyDescent="0.3">
      <c r="A71" s="6" t="s">
        <v>5</v>
      </c>
      <c r="B71" s="7"/>
      <c r="C71" s="7" t="s">
        <v>87</v>
      </c>
      <c r="D71" s="5"/>
      <c r="E71" s="5"/>
      <c r="F71" s="5"/>
      <c r="G71" s="5"/>
      <c r="H71" s="5"/>
      <c r="I71" s="5"/>
      <c r="J71" s="5"/>
      <c r="K71" s="5"/>
    </row>
    <row r="72" spans="1:21" x14ac:dyDescent="0.3">
      <c r="A72" s="6" t="s">
        <v>10</v>
      </c>
      <c r="B72" s="7"/>
      <c r="C72" s="7" t="s">
        <v>88</v>
      </c>
      <c r="D72" s="5"/>
      <c r="E72" s="5"/>
      <c r="F72" s="5"/>
      <c r="G72" s="5"/>
      <c r="H72" s="5"/>
      <c r="I72" s="5"/>
      <c r="J72" s="5"/>
      <c r="K72" s="5"/>
    </row>
    <row r="73" spans="1:21" x14ac:dyDescent="0.3">
      <c r="A73" s="6" t="s">
        <v>12</v>
      </c>
      <c r="B73" s="7"/>
      <c r="C73" s="7" t="s">
        <v>89</v>
      </c>
      <c r="D73" s="5"/>
      <c r="E73" s="5"/>
      <c r="F73" s="5"/>
      <c r="G73" s="5"/>
      <c r="H73" s="5"/>
      <c r="I73" s="5"/>
      <c r="J73" s="5"/>
      <c r="K73" s="5"/>
    </row>
    <row r="74" spans="1:21" x14ac:dyDescent="0.3">
      <c r="A74" s="6" t="s">
        <v>14</v>
      </c>
      <c r="B74" s="7"/>
      <c r="C74" s="7" t="s">
        <v>15</v>
      </c>
      <c r="D74" s="5"/>
      <c r="E74" s="5"/>
      <c r="F74" s="5"/>
      <c r="G74" s="5"/>
      <c r="H74" s="5"/>
      <c r="I74" s="5"/>
      <c r="J74" s="5"/>
      <c r="K74" s="5"/>
    </row>
    <row r="75" spans="1:21" x14ac:dyDescent="0.3">
      <c r="A75" s="6" t="s">
        <v>16</v>
      </c>
      <c r="B75" s="7"/>
      <c r="C75" s="7" t="s">
        <v>17</v>
      </c>
      <c r="D75" s="5"/>
      <c r="E75" s="5"/>
      <c r="F75" s="5"/>
      <c r="G75" s="5"/>
      <c r="H75" s="5"/>
      <c r="I75" s="5"/>
      <c r="J75" s="5"/>
      <c r="K75" s="5"/>
    </row>
    <row r="76" spans="1:21" x14ac:dyDescent="0.3">
      <c r="A76" s="6" t="s">
        <v>18</v>
      </c>
      <c r="B76" s="7"/>
      <c r="C76" s="7" t="s">
        <v>83</v>
      </c>
      <c r="D76" s="5"/>
      <c r="E76" s="5"/>
      <c r="F76" s="5"/>
      <c r="G76" s="5"/>
      <c r="H76" s="5"/>
      <c r="I76" s="5"/>
      <c r="J76" s="5"/>
      <c r="K76" s="5"/>
    </row>
    <row r="77" spans="1:21" x14ac:dyDescent="0.3">
      <c r="A77" s="6" t="s">
        <v>20</v>
      </c>
      <c r="B77" s="7"/>
      <c r="C77" s="7"/>
      <c r="D77" s="5"/>
      <c r="E77" s="5"/>
      <c r="F77" s="5"/>
      <c r="G77" s="5"/>
      <c r="H77" s="5"/>
      <c r="I77" s="5"/>
      <c r="J77" s="5"/>
      <c r="K77" s="5"/>
    </row>
    <row r="78" spans="1:21" x14ac:dyDescent="0.3">
      <c r="A78" s="6" t="s">
        <v>21</v>
      </c>
      <c r="B78" s="7"/>
      <c r="C78" s="7">
        <v>151.84</v>
      </c>
      <c r="D78" s="5"/>
      <c r="E78" s="5"/>
      <c r="F78" s="5"/>
      <c r="G78" s="5"/>
      <c r="H78" s="5"/>
      <c r="I78" s="5"/>
      <c r="J78" s="5"/>
      <c r="K78" s="5"/>
    </row>
    <row r="79" spans="1:21" x14ac:dyDescent="0.3">
      <c r="A79" s="6" t="s">
        <v>22</v>
      </c>
      <c r="B79" s="7"/>
      <c r="C79" s="7">
        <v>151.84</v>
      </c>
      <c r="D79" s="5"/>
      <c r="E79" s="5"/>
      <c r="F79" s="5"/>
      <c r="G79" s="5"/>
      <c r="H79" s="5"/>
      <c r="I79" s="5"/>
      <c r="J79" s="5"/>
      <c r="K79" s="5"/>
    </row>
    <row r="80" spans="1:21" ht="27.6" x14ac:dyDescent="0.3">
      <c r="A80" s="9"/>
      <c r="B80" s="9" t="s">
        <v>5</v>
      </c>
      <c r="C80" s="9" t="s">
        <v>10</v>
      </c>
      <c r="D80" s="9" t="s">
        <v>16</v>
      </c>
      <c r="E80" s="10" t="s">
        <v>18</v>
      </c>
      <c r="F80" s="11" t="s">
        <v>21</v>
      </c>
      <c r="G80" s="11" t="s">
        <v>22</v>
      </c>
      <c r="H80" s="11" t="s">
        <v>23</v>
      </c>
      <c r="I80" s="11" t="s">
        <v>24</v>
      </c>
      <c r="J80" s="11" t="s">
        <v>21</v>
      </c>
      <c r="K80" s="11" t="s">
        <v>22</v>
      </c>
      <c r="P80" t="s">
        <v>21</v>
      </c>
      <c r="S80" s="1" t="s">
        <v>23</v>
      </c>
      <c r="U80" t="s">
        <v>24</v>
      </c>
    </row>
    <row r="81" spans="1:21" ht="26.4" x14ac:dyDescent="0.3">
      <c r="A81" s="16" t="s">
        <v>65</v>
      </c>
      <c r="B81" s="16" t="s">
        <v>84</v>
      </c>
      <c r="C81" s="16" t="s">
        <v>85</v>
      </c>
      <c r="D81" s="16">
        <v>55</v>
      </c>
      <c r="E81" s="17" t="s">
        <v>83</v>
      </c>
      <c r="F81" s="14">
        <f t="shared" ref="F81" si="18">G81</f>
        <v>126.94</v>
      </c>
      <c r="G81" s="14">
        <f t="shared" ref="G81" si="19">ROUND($N$4*P81,2)</f>
        <v>126.94</v>
      </c>
      <c r="H81" s="14">
        <f t="shared" ref="H81" si="20">S81</f>
        <v>1.1964999999999999</v>
      </c>
      <c r="I81" s="14">
        <f t="shared" ref="I81" si="21">U81</f>
        <v>0</v>
      </c>
      <c r="J81" s="14">
        <f>TRUNC(F81*H81,2)-0.04</f>
        <v>151.84</v>
      </c>
      <c r="K81" s="14">
        <f t="shared" ref="K81" si="22">J81</f>
        <v>151.84</v>
      </c>
      <c r="P81">
        <v>169.19</v>
      </c>
      <c r="S81" s="3">
        <v>1.1964999999999999</v>
      </c>
      <c r="U81">
        <v>0</v>
      </c>
    </row>
    <row r="83" spans="1:21" x14ac:dyDescent="0.3">
      <c r="A83" s="4" t="s">
        <v>90</v>
      </c>
      <c r="B83" s="5"/>
      <c r="C83" s="5"/>
      <c r="D83" s="5"/>
      <c r="E83" s="5"/>
      <c r="F83" s="5"/>
      <c r="G83" s="5"/>
      <c r="H83" s="5"/>
      <c r="I83" s="5"/>
      <c r="J83" s="5"/>
      <c r="K83" s="5"/>
    </row>
    <row r="84" spans="1:21" x14ac:dyDescent="0.3">
      <c r="A84" s="6" t="s">
        <v>5</v>
      </c>
      <c r="B84" s="7"/>
      <c r="C84" s="7" t="s">
        <v>91</v>
      </c>
      <c r="D84" s="5"/>
      <c r="E84" s="5"/>
      <c r="F84" s="5"/>
      <c r="G84" s="5"/>
      <c r="H84" s="5"/>
      <c r="I84" s="5"/>
      <c r="J84" s="5"/>
      <c r="K84" s="5"/>
    </row>
    <row r="85" spans="1:21" x14ac:dyDescent="0.3">
      <c r="A85" s="6" t="s">
        <v>10</v>
      </c>
      <c r="B85" s="7"/>
      <c r="C85" s="7" t="s">
        <v>92</v>
      </c>
      <c r="D85" s="5"/>
      <c r="E85" s="5"/>
      <c r="F85" s="5"/>
      <c r="G85" s="5"/>
      <c r="H85" s="5"/>
      <c r="I85" s="5"/>
      <c r="J85" s="5"/>
      <c r="K85" s="5"/>
    </row>
    <row r="86" spans="1:21" x14ac:dyDescent="0.3">
      <c r="A86" s="6" t="s">
        <v>12</v>
      </c>
      <c r="B86" s="7"/>
      <c r="C86" s="7" t="s">
        <v>13</v>
      </c>
      <c r="D86" s="5"/>
      <c r="E86" s="5"/>
      <c r="F86" s="5"/>
      <c r="G86" s="5"/>
      <c r="H86" s="5"/>
      <c r="I86" s="5"/>
      <c r="J86" s="5"/>
      <c r="K86" s="5"/>
    </row>
    <row r="87" spans="1:21" x14ac:dyDescent="0.3">
      <c r="A87" s="6" t="s">
        <v>14</v>
      </c>
      <c r="B87" s="7"/>
      <c r="C87" s="7" t="s">
        <v>15</v>
      </c>
      <c r="D87" s="5"/>
      <c r="E87" s="5"/>
      <c r="F87" s="5"/>
      <c r="G87" s="5"/>
      <c r="H87" s="5"/>
      <c r="I87" s="5"/>
      <c r="J87" s="5"/>
      <c r="K87" s="5"/>
    </row>
    <row r="88" spans="1:21" x14ac:dyDescent="0.3">
      <c r="A88" s="6" t="s">
        <v>16</v>
      </c>
      <c r="B88" s="7"/>
      <c r="C88" s="7" t="s">
        <v>17</v>
      </c>
      <c r="D88" s="5"/>
      <c r="E88" s="5"/>
      <c r="F88" s="5"/>
      <c r="G88" s="5"/>
      <c r="H88" s="5"/>
      <c r="I88" s="5"/>
      <c r="J88" s="5"/>
      <c r="K88" s="5"/>
    </row>
    <row r="89" spans="1:21" x14ac:dyDescent="0.3">
      <c r="A89" s="6" t="s">
        <v>18</v>
      </c>
      <c r="B89" s="7"/>
      <c r="C89" s="7" t="s">
        <v>83</v>
      </c>
      <c r="D89" s="5"/>
      <c r="E89" s="5"/>
      <c r="F89" s="5"/>
      <c r="G89" s="5"/>
      <c r="H89" s="5"/>
      <c r="I89" s="5"/>
      <c r="J89" s="5"/>
      <c r="K89" s="5"/>
    </row>
    <row r="90" spans="1:21" x14ac:dyDescent="0.3">
      <c r="A90" s="6" t="s">
        <v>20</v>
      </c>
      <c r="B90" s="7"/>
      <c r="C90" s="7"/>
      <c r="D90" s="5"/>
      <c r="E90" s="5"/>
      <c r="F90" s="5"/>
      <c r="G90" s="5"/>
      <c r="H90" s="5"/>
      <c r="I90" s="5"/>
      <c r="J90" s="5"/>
      <c r="K90" s="5"/>
    </row>
    <row r="91" spans="1:21" x14ac:dyDescent="0.3">
      <c r="A91" s="6" t="s">
        <v>21</v>
      </c>
      <c r="B91" s="7"/>
      <c r="C91" s="7">
        <v>171.23</v>
      </c>
      <c r="D91" s="5"/>
      <c r="E91" s="5"/>
      <c r="F91" s="5"/>
      <c r="G91" s="5"/>
      <c r="H91" s="5"/>
      <c r="I91" s="5"/>
      <c r="J91" s="5"/>
      <c r="K91" s="5"/>
    </row>
    <row r="92" spans="1:21" x14ac:dyDescent="0.3">
      <c r="A92" s="6" t="s">
        <v>22</v>
      </c>
      <c r="B92" s="7"/>
      <c r="C92" s="7">
        <v>171.23</v>
      </c>
      <c r="D92" s="5"/>
      <c r="E92" s="5"/>
      <c r="F92" s="5"/>
      <c r="G92" s="5"/>
      <c r="H92" s="5"/>
      <c r="I92" s="5"/>
      <c r="J92" s="5"/>
      <c r="K92" s="5"/>
    </row>
    <row r="93" spans="1:21" ht="27.6" x14ac:dyDescent="0.3">
      <c r="A93" s="9"/>
      <c r="B93" s="9" t="s">
        <v>5</v>
      </c>
      <c r="C93" s="9" t="s">
        <v>10</v>
      </c>
      <c r="D93" s="9" t="s">
        <v>16</v>
      </c>
      <c r="E93" s="10" t="s">
        <v>18</v>
      </c>
      <c r="F93" s="11" t="s">
        <v>21</v>
      </c>
      <c r="G93" s="11" t="s">
        <v>22</v>
      </c>
      <c r="H93" s="11" t="s">
        <v>23</v>
      </c>
      <c r="I93" s="11" t="s">
        <v>24</v>
      </c>
      <c r="J93" s="11" t="s">
        <v>21</v>
      </c>
      <c r="K93" s="11" t="s">
        <v>22</v>
      </c>
      <c r="P93" t="s">
        <v>21</v>
      </c>
      <c r="S93" s="1" t="s">
        <v>23</v>
      </c>
      <c r="U93" t="s">
        <v>24</v>
      </c>
    </row>
    <row r="94" spans="1:21" ht="26.4" x14ac:dyDescent="0.3">
      <c r="A94" s="16" t="s">
        <v>65</v>
      </c>
      <c r="B94" s="16" t="s">
        <v>84</v>
      </c>
      <c r="C94" s="16" t="s">
        <v>85</v>
      </c>
      <c r="D94" s="16">
        <v>55</v>
      </c>
      <c r="E94" s="17" t="s">
        <v>83</v>
      </c>
      <c r="F94" s="14">
        <f t="shared" ref="F94" si="23">G94</f>
        <v>126.91</v>
      </c>
      <c r="G94" s="14">
        <f t="shared" ref="G94" si="24">ROUND($N$4*P94,2)</f>
        <v>126.91</v>
      </c>
      <c r="H94" s="14">
        <f t="shared" ref="H94" si="25">S94</f>
        <v>1.3492999999999999</v>
      </c>
      <c r="I94" s="14">
        <f t="shared" ref="I94" si="26">U94</f>
        <v>0</v>
      </c>
      <c r="J94" s="14">
        <f t="shared" ref="J94" si="27">TRUNC(F94*H94,2)</f>
        <v>171.23</v>
      </c>
      <c r="K94" s="14">
        <f t="shared" ref="K94" si="28">J94</f>
        <v>171.23</v>
      </c>
      <c r="P94">
        <v>169.15</v>
      </c>
      <c r="S94" s="3">
        <v>1.3492999999999999</v>
      </c>
      <c r="U94">
        <v>0</v>
      </c>
    </row>
    <row r="96" spans="1:21" x14ac:dyDescent="0.3">
      <c r="A96" s="4" t="s">
        <v>93</v>
      </c>
      <c r="B96" s="5"/>
      <c r="C96" s="5"/>
      <c r="D96" s="5"/>
      <c r="E96" s="5"/>
      <c r="F96" s="5"/>
      <c r="G96" s="5"/>
      <c r="H96" s="5"/>
      <c r="I96" s="5"/>
      <c r="J96" s="5"/>
      <c r="K96" s="5"/>
    </row>
    <row r="97" spans="1:21" x14ac:dyDescent="0.3">
      <c r="A97" s="6" t="s">
        <v>5</v>
      </c>
      <c r="B97" s="7"/>
      <c r="C97" s="7" t="s">
        <v>94</v>
      </c>
      <c r="D97" s="5"/>
      <c r="E97" s="5"/>
      <c r="F97" s="5"/>
      <c r="G97" s="5"/>
      <c r="H97" s="5"/>
      <c r="I97" s="5"/>
      <c r="J97" s="5"/>
      <c r="K97" s="5"/>
    </row>
    <row r="98" spans="1:21" x14ac:dyDescent="0.3">
      <c r="A98" s="6" t="s">
        <v>10</v>
      </c>
      <c r="B98" s="7"/>
      <c r="C98" s="7" t="s">
        <v>95</v>
      </c>
      <c r="D98" s="5"/>
      <c r="E98" s="5"/>
      <c r="F98" s="5"/>
      <c r="G98" s="5"/>
      <c r="H98" s="5"/>
      <c r="I98" s="5"/>
      <c r="J98" s="5"/>
      <c r="K98" s="5"/>
    </row>
    <row r="99" spans="1:21" x14ac:dyDescent="0.3">
      <c r="A99" s="6" t="s">
        <v>12</v>
      </c>
      <c r="B99" s="7"/>
      <c r="C99" s="7" t="s">
        <v>89</v>
      </c>
      <c r="D99" s="5"/>
      <c r="E99" s="5"/>
      <c r="F99" s="5"/>
      <c r="G99" s="5"/>
      <c r="H99" s="5"/>
      <c r="I99" s="5"/>
      <c r="J99" s="5"/>
      <c r="K99" s="5"/>
    </row>
    <row r="100" spans="1:21" x14ac:dyDescent="0.3">
      <c r="A100" s="6" t="s">
        <v>14</v>
      </c>
      <c r="B100" s="7"/>
      <c r="C100" s="7" t="s">
        <v>15</v>
      </c>
      <c r="D100" s="5"/>
      <c r="E100" s="5"/>
      <c r="F100" s="5"/>
      <c r="G100" s="5"/>
      <c r="H100" s="5"/>
      <c r="I100" s="5"/>
      <c r="J100" s="5"/>
      <c r="K100" s="5"/>
    </row>
    <row r="101" spans="1:21" x14ac:dyDescent="0.3">
      <c r="A101" s="6" t="s">
        <v>16</v>
      </c>
      <c r="B101" s="7"/>
      <c r="C101" s="7" t="s">
        <v>17</v>
      </c>
      <c r="D101" s="5"/>
      <c r="E101" s="5"/>
      <c r="F101" s="5"/>
      <c r="G101" s="5"/>
      <c r="H101" s="5"/>
      <c r="I101" s="5"/>
      <c r="J101" s="5"/>
      <c r="K101" s="5"/>
    </row>
    <row r="102" spans="1:21" x14ac:dyDescent="0.3">
      <c r="A102" s="6" t="s">
        <v>18</v>
      </c>
      <c r="B102" s="7"/>
      <c r="C102" s="7" t="s">
        <v>83</v>
      </c>
      <c r="D102" s="5"/>
      <c r="E102" s="5"/>
      <c r="F102" s="5"/>
      <c r="G102" s="5"/>
      <c r="H102" s="5"/>
      <c r="I102" s="5"/>
      <c r="J102" s="5"/>
      <c r="K102" s="5"/>
    </row>
    <row r="103" spans="1:21" x14ac:dyDescent="0.3">
      <c r="A103" s="6" t="s">
        <v>20</v>
      </c>
      <c r="B103" s="7"/>
      <c r="C103" s="7"/>
      <c r="D103" s="5"/>
      <c r="E103" s="5"/>
      <c r="F103" s="5"/>
      <c r="G103" s="5"/>
      <c r="H103" s="5"/>
      <c r="I103" s="5"/>
      <c r="J103" s="5"/>
      <c r="K103" s="5"/>
    </row>
    <row r="104" spans="1:21" x14ac:dyDescent="0.3">
      <c r="A104" s="6" t="s">
        <v>21</v>
      </c>
      <c r="B104" s="7"/>
      <c r="C104" s="7">
        <v>84.41</v>
      </c>
      <c r="D104" s="5"/>
      <c r="E104" s="5"/>
      <c r="F104" s="5"/>
      <c r="G104" s="5"/>
      <c r="H104" s="5"/>
      <c r="I104" s="5"/>
      <c r="J104" s="5"/>
      <c r="K104" s="5"/>
    </row>
    <row r="105" spans="1:21" x14ac:dyDescent="0.3">
      <c r="A105" s="6" t="s">
        <v>22</v>
      </c>
      <c r="B105" s="7"/>
      <c r="C105" s="7">
        <v>84.41</v>
      </c>
      <c r="D105" s="5"/>
      <c r="E105" s="5"/>
      <c r="F105" s="5"/>
      <c r="G105" s="5"/>
      <c r="H105" s="5"/>
      <c r="I105" s="5"/>
      <c r="J105" s="5"/>
      <c r="K105" s="5"/>
    </row>
    <row r="106" spans="1:21" ht="27.6" x14ac:dyDescent="0.3">
      <c r="A106" s="9"/>
      <c r="B106" s="9" t="s">
        <v>5</v>
      </c>
      <c r="C106" s="9" t="s">
        <v>10</v>
      </c>
      <c r="D106" s="9" t="s">
        <v>16</v>
      </c>
      <c r="E106" s="10" t="s">
        <v>18</v>
      </c>
      <c r="F106" s="11" t="s">
        <v>21</v>
      </c>
      <c r="G106" s="11" t="s">
        <v>22</v>
      </c>
      <c r="H106" s="11" t="s">
        <v>23</v>
      </c>
      <c r="I106" s="11" t="s">
        <v>24</v>
      </c>
      <c r="J106" s="11" t="s">
        <v>21</v>
      </c>
      <c r="K106" s="11" t="s">
        <v>22</v>
      </c>
      <c r="P106" t="s">
        <v>21</v>
      </c>
      <c r="S106" s="1" t="s">
        <v>23</v>
      </c>
      <c r="U106" t="s">
        <v>24</v>
      </c>
    </row>
    <row r="107" spans="1:21" ht="26.4" x14ac:dyDescent="0.3">
      <c r="A107" s="16" t="s">
        <v>65</v>
      </c>
      <c r="B107" s="16" t="s">
        <v>84</v>
      </c>
      <c r="C107" s="16" t="s">
        <v>85</v>
      </c>
      <c r="D107" s="16">
        <v>55</v>
      </c>
      <c r="E107" s="17" t="s">
        <v>83</v>
      </c>
      <c r="F107" s="14">
        <f t="shared" ref="F107" si="29">G107</f>
        <v>126.94</v>
      </c>
      <c r="G107" s="14">
        <f t="shared" ref="G107" si="30">ROUND($N$4*P107,2)</f>
        <v>126.94</v>
      </c>
      <c r="H107" s="14">
        <f t="shared" ref="H107" si="31">S107</f>
        <v>0.66520000000000001</v>
      </c>
      <c r="I107" s="14">
        <f t="shared" ref="I107" si="32">U107</f>
        <v>0</v>
      </c>
      <c r="J107" s="14">
        <f>TRUNC(F107*H107,2)-0.03</f>
        <v>84.41</v>
      </c>
      <c r="K107" s="14">
        <f t="shared" ref="K107" si="33">J107</f>
        <v>84.41</v>
      </c>
      <c r="P107">
        <v>169.19</v>
      </c>
      <c r="S107" s="3">
        <v>0.66520000000000001</v>
      </c>
      <c r="U107">
        <v>0</v>
      </c>
    </row>
    <row r="109" spans="1:21" x14ac:dyDescent="0.3">
      <c r="A109" s="4" t="s">
        <v>96</v>
      </c>
      <c r="B109" s="5"/>
      <c r="C109" s="5"/>
      <c r="D109" s="5"/>
      <c r="E109" s="5"/>
      <c r="F109" s="5"/>
      <c r="G109" s="5"/>
      <c r="H109" s="5"/>
      <c r="I109" s="5"/>
      <c r="J109" s="5"/>
      <c r="K109" s="5"/>
    </row>
    <row r="110" spans="1:21" x14ac:dyDescent="0.3">
      <c r="A110" s="6" t="s">
        <v>5</v>
      </c>
      <c r="B110" s="7"/>
      <c r="C110" s="7" t="s">
        <v>97</v>
      </c>
      <c r="D110" s="5"/>
      <c r="E110" s="5"/>
      <c r="F110" s="5"/>
      <c r="G110" s="5"/>
      <c r="H110" s="5"/>
      <c r="I110" s="5"/>
      <c r="J110" s="5"/>
      <c r="K110" s="5"/>
    </row>
    <row r="111" spans="1:21" x14ac:dyDescent="0.3">
      <c r="A111" s="6" t="s">
        <v>10</v>
      </c>
      <c r="B111" s="7"/>
      <c r="C111" s="7" t="s">
        <v>98</v>
      </c>
      <c r="D111" s="5"/>
      <c r="E111" s="5"/>
      <c r="F111" s="5"/>
      <c r="G111" s="5"/>
      <c r="H111" s="5"/>
      <c r="I111" s="5"/>
      <c r="J111" s="5"/>
      <c r="K111" s="5"/>
    </row>
    <row r="112" spans="1:21" x14ac:dyDescent="0.3">
      <c r="A112" s="6" t="s">
        <v>12</v>
      </c>
      <c r="B112" s="7"/>
      <c r="C112" s="7" t="s">
        <v>13</v>
      </c>
      <c r="D112" s="5"/>
      <c r="E112" s="5"/>
      <c r="F112" s="5"/>
      <c r="G112" s="5"/>
      <c r="H112" s="5"/>
      <c r="I112" s="5"/>
      <c r="J112" s="5"/>
      <c r="K112" s="5"/>
    </row>
    <row r="113" spans="1:21" x14ac:dyDescent="0.3">
      <c r="A113" s="6" t="s">
        <v>14</v>
      </c>
      <c r="B113" s="7"/>
      <c r="C113" s="7" t="s">
        <v>15</v>
      </c>
      <c r="D113" s="5"/>
      <c r="E113" s="5"/>
      <c r="F113" s="5"/>
      <c r="G113" s="5"/>
      <c r="H113" s="5"/>
      <c r="I113" s="5"/>
      <c r="J113" s="5"/>
      <c r="K113" s="5"/>
    </row>
    <row r="114" spans="1:21" x14ac:dyDescent="0.3">
      <c r="A114" s="6" t="s">
        <v>16</v>
      </c>
      <c r="B114" s="7"/>
      <c r="C114" s="7" t="s">
        <v>17</v>
      </c>
      <c r="D114" s="5"/>
      <c r="E114" s="5"/>
      <c r="F114" s="5"/>
      <c r="G114" s="5"/>
      <c r="H114" s="5"/>
      <c r="I114" s="5"/>
      <c r="J114" s="5"/>
      <c r="K114" s="5"/>
    </row>
    <row r="115" spans="1:21" x14ac:dyDescent="0.3">
      <c r="A115" s="6" t="s">
        <v>18</v>
      </c>
      <c r="B115" s="7"/>
      <c r="C115" s="7" t="s">
        <v>83</v>
      </c>
      <c r="D115" s="5"/>
      <c r="E115" s="5"/>
      <c r="F115" s="5"/>
      <c r="G115" s="5"/>
      <c r="H115" s="5"/>
      <c r="I115" s="5"/>
      <c r="J115" s="5"/>
      <c r="K115" s="5"/>
    </row>
    <row r="116" spans="1:21" x14ac:dyDescent="0.3">
      <c r="A116" s="6" t="s">
        <v>20</v>
      </c>
      <c r="B116" s="7"/>
      <c r="C116" s="7"/>
      <c r="D116" s="5"/>
      <c r="E116" s="5"/>
      <c r="F116" s="5"/>
      <c r="G116" s="5"/>
      <c r="H116" s="5"/>
      <c r="I116" s="5"/>
      <c r="J116" s="5"/>
      <c r="K116" s="5"/>
    </row>
    <row r="117" spans="1:21" x14ac:dyDescent="0.3">
      <c r="A117" s="6" t="s">
        <v>21</v>
      </c>
      <c r="B117" s="7"/>
      <c r="C117" s="7">
        <v>187.89</v>
      </c>
      <c r="D117" s="5"/>
      <c r="E117" s="5"/>
      <c r="F117" s="5"/>
      <c r="G117" s="5"/>
      <c r="H117" s="5"/>
      <c r="I117" s="5"/>
      <c r="J117" s="5"/>
      <c r="K117" s="5"/>
    </row>
    <row r="118" spans="1:21" x14ac:dyDescent="0.3">
      <c r="A118" s="6" t="s">
        <v>22</v>
      </c>
      <c r="B118" s="7"/>
      <c r="C118" s="7">
        <v>187.89</v>
      </c>
      <c r="D118" s="5"/>
      <c r="E118" s="5"/>
      <c r="F118" s="5"/>
      <c r="G118" s="5"/>
      <c r="H118" s="5"/>
      <c r="I118" s="5"/>
      <c r="J118" s="5"/>
      <c r="K118" s="5"/>
    </row>
    <row r="119" spans="1:21" ht="27.6" x14ac:dyDescent="0.3">
      <c r="A119" s="9"/>
      <c r="B119" s="9" t="s">
        <v>5</v>
      </c>
      <c r="C119" s="9" t="s">
        <v>10</v>
      </c>
      <c r="D119" s="9" t="s">
        <v>16</v>
      </c>
      <c r="E119" s="10" t="s">
        <v>18</v>
      </c>
      <c r="F119" s="11" t="s">
        <v>21</v>
      </c>
      <c r="G119" s="11" t="s">
        <v>22</v>
      </c>
      <c r="H119" s="11" t="s">
        <v>23</v>
      </c>
      <c r="I119" s="11" t="s">
        <v>24</v>
      </c>
      <c r="J119" s="11" t="s">
        <v>21</v>
      </c>
      <c r="K119" s="11" t="s">
        <v>22</v>
      </c>
      <c r="P119" t="s">
        <v>21</v>
      </c>
      <c r="S119" s="1" t="s">
        <v>23</v>
      </c>
      <c r="U119" t="s">
        <v>24</v>
      </c>
    </row>
    <row r="120" spans="1:21" ht="26.4" x14ac:dyDescent="0.3">
      <c r="A120" s="16" t="s">
        <v>65</v>
      </c>
      <c r="B120" s="16" t="s">
        <v>84</v>
      </c>
      <c r="C120" s="16" t="s">
        <v>85</v>
      </c>
      <c r="D120" s="16">
        <v>55</v>
      </c>
      <c r="E120" s="17" t="s">
        <v>83</v>
      </c>
      <c r="F120" s="14">
        <f t="shared" ref="F120" si="34">G120</f>
        <v>126.91</v>
      </c>
      <c r="G120" s="14">
        <f t="shared" ref="G120" si="35">ROUND($N$4*P120,2)</f>
        <v>126.91</v>
      </c>
      <c r="H120" s="14">
        <f t="shared" ref="H120" si="36">S120</f>
        <v>1.4805999999999999</v>
      </c>
      <c r="I120" s="14">
        <f t="shared" ref="I120" si="37">U120</f>
        <v>0</v>
      </c>
      <c r="J120" s="14">
        <f>TRUNC(F120*H120,2)-0.01</f>
        <v>187.89000000000001</v>
      </c>
      <c r="K120" s="14">
        <f t="shared" ref="K120" si="38">J120</f>
        <v>187.89000000000001</v>
      </c>
      <c r="P120">
        <v>169.15</v>
      </c>
      <c r="S120" s="3">
        <v>1.4805999999999999</v>
      </c>
      <c r="U120">
        <v>0</v>
      </c>
    </row>
    <row r="122" spans="1:21" ht="14.4" customHeight="1" x14ac:dyDescent="0.3">
      <c r="A122" s="4" t="s">
        <v>99</v>
      </c>
      <c r="B122" s="5"/>
      <c r="C122" s="5"/>
      <c r="D122" s="5"/>
      <c r="E122" s="5"/>
      <c r="F122" s="5"/>
      <c r="G122" s="5"/>
      <c r="H122" s="5"/>
      <c r="I122" s="5"/>
      <c r="J122" s="5"/>
      <c r="K122" s="5"/>
    </row>
    <row r="123" spans="1:21" ht="14.4" customHeight="1" x14ac:dyDescent="0.3">
      <c r="A123" s="6" t="s">
        <v>5</v>
      </c>
      <c r="B123" s="7"/>
      <c r="C123" s="7" t="s">
        <v>100</v>
      </c>
      <c r="D123" s="5"/>
      <c r="E123" s="5"/>
      <c r="F123" s="5"/>
      <c r="G123" s="5"/>
      <c r="H123" s="5"/>
      <c r="I123" s="5"/>
      <c r="J123" s="5"/>
      <c r="K123" s="5"/>
    </row>
    <row r="124" spans="1:21" ht="14.4" customHeight="1" x14ac:dyDescent="0.3">
      <c r="A124" s="6" t="s">
        <v>10</v>
      </c>
      <c r="B124" s="7"/>
      <c r="C124" s="7" t="s">
        <v>101</v>
      </c>
      <c r="D124" s="5"/>
      <c r="E124" s="5"/>
      <c r="F124" s="5"/>
      <c r="G124" s="5"/>
      <c r="H124" s="5"/>
      <c r="I124" s="5"/>
      <c r="J124" s="5"/>
      <c r="K124" s="5"/>
    </row>
    <row r="125" spans="1:21" ht="14.4" customHeight="1" x14ac:dyDescent="0.3">
      <c r="A125" s="6" t="s">
        <v>12</v>
      </c>
      <c r="B125" s="7"/>
      <c r="C125" s="7" t="s">
        <v>13</v>
      </c>
      <c r="D125" s="5"/>
      <c r="E125" s="5"/>
      <c r="F125" s="5"/>
      <c r="G125" s="5"/>
      <c r="H125" s="5"/>
      <c r="I125" s="5"/>
      <c r="J125" s="5"/>
      <c r="K125" s="5"/>
    </row>
    <row r="126" spans="1:21" ht="14.4" customHeight="1" x14ac:dyDescent="0.3">
      <c r="A126" s="6" t="s">
        <v>14</v>
      </c>
      <c r="B126" s="7"/>
      <c r="C126" s="7" t="s">
        <v>15</v>
      </c>
      <c r="D126" s="5"/>
      <c r="E126" s="5"/>
      <c r="F126" s="5"/>
      <c r="G126" s="5"/>
      <c r="H126" s="5"/>
      <c r="I126" s="5"/>
      <c r="J126" s="5"/>
      <c r="K126" s="5"/>
    </row>
    <row r="127" spans="1:21" ht="14.4" customHeight="1" x14ac:dyDescent="0.3">
      <c r="A127" s="6" t="s">
        <v>16</v>
      </c>
      <c r="B127" s="7"/>
      <c r="C127" s="7" t="s">
        <v>17</v>
      </c>
      <c r="D127" s="5"/>
      <c r="E127" s="5"/>
      <c r="F127" s="5"/>
      <c r="G127" s="5"/>
      <c r="H127" s="5"/>
      <c r="I127" s="5"/>
      <c r="J127" s="5"/>
      <c r="K127" s="5"/>
    </row>
    <row r="128" spans="1:21" ht="14.4" customHeight="1" x14ac:dyDescent="0.3">
      <c r="A128" s="6" t="s">
        <v>18</v>
      </c>
      <c r="B128" s="7"/>
      <c r="C128" s="7" t="s">
        <v>83</v>
      </c>
      <c r="D128" s="5"/>
      <c r="E128" s="5"/>
      <c r="F128" s="5"/>
      <c r="G128" s="5"/>
      <c r="H128" s="5"/>
      <c r="I128" s="5"/>
      <c r="J128" s="5"/>
      <c r="K128" s="5"/>
    </row>
    <row r="129" spans="1:21" ht="14.4" customHeight="1" x14ac:dyDescent="0.3">
      <c r="A129" s="6" t="s">
        <v>20</v>
      </c>
      <c r="B129" s="7"/>
      <c r="C129" s="7"/>
      <c r="D129" s="5"/>
      <c r="E129" s="5"/>
      <c r="F129" s="5"/>
      <c r="G129" s="5"/>
      <c r="H129" s="5"/>
      <c r="I129" s="5"/>
      <c r="J129" s="5"/>
      <c r="K129" s="5"/>
    </row>
    <row r="130" spans="1:21" ht="14.4" customHeight="1" x14ac:dyDescent="0.3">
      <c r="A130" s="6" t="s">
        <v>21</v>
      </c>
      <c r="B130" s="7"/>
      <c r="C130" s="7">
        <v>53.09</v>
      </c>
      <c r="D130" s="5"/>
      <c r="E130" s="5"/>
      <c r="F130" s="5"/>
      <c r="G130" s="5"/>
      <c r="H130" s="5"/>
      <c r="I130" s="5"/>
      <c r="J130" s="5"/>
      <c r="K130" s="5"/>
    </row>
    <row r="131" spans="1:21" ht="14.4" customHeight="1" x14ac:dyDescent="0.3">
      <c r="A131" s="6" t="s">
        <v>22</v>
      </c>
      <c r="B131" s="7"/>
      <c r="C131" s="7">
        <v>53.09</v>
      </c>
      <c r="D131" s="5"/>
      <c r="E131" s="5"/>
      <c r="F131" s="5"/>
      <c r="G131" s="5"/>
      <c r="H131" s="5"/>
      <c r="I131" s="5"/>
      <c r="J131" s="5"/>
      <c r="K131" s="5"/>
    </row>
    <row r="132" spans="1:21" ht="27.6" x14ac:dyDescent="0.3">
      <c r="A132" s="9"/>
      <c r="B132" s="9" t="s">
        <v>5</v>
      </c>
      <c r="C132" s="9" t="s">
        <v>10</v>
      </c>
      <c r="D132" s="9" t="s">
        <v>16</v>
      </c>
      <c r="E132" s="10" t="s">
        <v>18</v>
      </c>
      <c r="F132" s="11" t="s">
        <v>21</v>
      </c>
      <c r="G132" s="11" t="s">
        <v>22</v>
      </c>
      <c r="H132" s="11" t="s">
        <v>23</v>
      </c>
      <c r="I132" s="11" t="s">
        <v>24</v>
      </c>
      <c r="J132" s="11" t="s">
        <v>21</v>
      </c>
      <c r="K132" s="11" t="s">
        <v>22</v>
      </c>
      <c r="P132" t="s">
        <v>21</v>
      </c>
      <c r="S132" s="1" t="s">
        <v>23</v>
      </c>
      <c r="U132" t="s">
        <v>24</v>
      </c>
    </row>
    <row r="133" spans="1:21" ht="26.4" x14ac:dyDescent="0.3">
      <c r="A133" s="16" t="s">
        <v>65</v>
      </c>
      <c r="B133" s="16" t="s">
        <v>84</v>
      </c>
      <c r="C133" s="16" t="s">
        <v>85</v>
      </c>
      <c r="D133" s="16">
        <v>55</v>
      </c>
      <c r="E133" s="17" t="s">
        <v>83</v>
      </c>
      <c r="F133" s="14">
        <f t="shared" ref="F133" si="39">G133</f>
        <v>126.91</v>
      </c>
      <c r="G133" s="14">
        <f t="shared" ref="G133" si="40">ROUND($N$4*P133,2)</f>
        <v>126.91</v>
      </c>
      <c r="H133" s="14">
        <f t="shared" ref="H133" si="41">S133</f>
        <v>0.41839999999999999</v>
      </c>
      <c r="I133" s="14">
        <f t="shared" ref="I133" si="42">U133</f>
        <v>0</v>
      </c>
      <c r="J133" s="14">
        <f>TRUNC(F133*H133,2)</f>
        <v>53.09</v>
      </c>
      <c r="K133" s="14">
        <f t="shared" ref="K133" si="43">J133</f>
        <v>53.09</v>
      </c>
      <c r="P133">
        <v>169.15</v>
      </c>
      <c r="S133" s="3">
        <v>0.41839999999999999</v>
      </c>
      <c r="U133">
        <v>0</v>
      </c>
    </row>
    <row r="135" spans="1:21" ht="14.4" customHeight="1" x14ac:dyDescent="0.3">
      <c r="A135" s="4" t="s">
        <v>102</v>
      </c>
      <c r="B135" s="5"/>
      <c r="C135" s="5"/>
      <c r="D135" s="5"/>
      <c r="E135" s="5"/>
      <c r="F135" s="5"/>
      <c r="G135" s="5"/>
      <c r="H135" s="5"/>
      <c r="I135" s="5"/>
      <c r="J135" s="5"/>
      <c r="K135" s="5"/>
    </row>
    <row r="136" spans="1:21" ht="14.4" customHeight="1" x14ac:dyDescent="0.3">
      <c r="A136" s="6" t="s">
        <v>5</v>
      </c>
      <c r="B136" s="7"/>
      <c r="C136" s="7" t="s">
        <v>103</v>
      </c>
      <c r="D136" s="5"/>
      <c r="E136" s="5"/>
      <c r="F136" s="5"/>
      <c r="G136" s="5"/>
      <c r="H136" s="5"/>
      <c r="I136" s="5"/>
      <c r="J136" s="5"/>
      <c r="K136" s="5"/>
    </row>
    <row r="137" spans="1:21" ht="14.4" customHeight="1" x14ac:dyDescent="0.3">
      <c r="A137" s="6" t="s">
        <v>10</v>
      </c>
      <c r="B137" s="7"/>
      <c r="C137" s="7" t="s">
        <v>104</v>
      </c>
      <c r="D137" s="5"/>
      <c r="E137" s="5"/>
      <c r="F137" s="5"/>
      <c r="G137" s="5"/>
      <c r="H137" s="5"/>
      <c r="I137" s="5"/>
      <c r="J137" s="5"/>
      <c r="K137" s="5"/>
    </row>
    <row r="138" spans="1:21" ht="14.4" customHeight="1" x14ac:dyDescent="0.3">
      <c r="A138" s="6" t="s">
        <v>12</v>
      </c>
      <c r="B138" s="7"/>
      <c r="C138" s="7" t="s">
        <v>13</v>
      </c>
      <c r="D138" s="5"/>
      <c r="E138" s="5"/>
      <c r="F138" s="5"/>
      <c r="G138" s="5"/>
      <c r="H138" s="5"/>
      <c r="I138" s="5"/>
      <c r="J138" s="5"/>
      <c r="K138" s="5"/>
    </row>
    <row r="139" spans="1:21" ht="14.4" customHeight="1" x14ac:dyDescent="0.3">
      <c r="A139" s="6" t="s">
        <v>14</v>
      </c>
      <c r="B139" s="7"/>
      <c r="C139" s="7" t="s">
        <v>15</v>
      </c>
      <c r="D139" s="5"/>
      <c r="E139" s="5"/>
      <c r="F139" s="5"/>
      <c r="G139" s="5"/>
      <c r="H139" s="5"/>
      <c r="I139" s="5"/>
      <c r="J139" s="5"/>
      <c r="K139" s="5"/>
    </row>
    <row r="140" spans="1:21" ht="14.4" customHeight="1" x14ac:dyDescent="0.3">
      <c r="A140" s="6" t="s">
        <v>16</v>
      </c>
      <c r="B140" s="7"/>
      <c r="C140" s="7" t="s">
        <v>17</v>
      </c>
      <c r="D140" s="5"/>
      <c r="E140" s="5"/>
      <c r="F140" s="5"/>
      <c r="G140" s="5"/>
      <c r="H140" s="5"/>
      <c r="I140" s="5"/>
      <c r="J140" s="5"/>
      <c r="K140" s="5"/>
    </row>
    <row r="141" spans="1:21" ht="14.4" customHeight="1" x14ac:dyDescent="0.3">
      <c r="A141" s="6" t="s">
        <v>18</v>
      </c>
      <c r="B141" s="7"/>
      <c r="C141" s="7" t="s">
        <v>83</v>
      </c>
      <c r="D141" s="5"/>
      <c r="E141" s="5"/>
      <c r="F141" s="5"/>
      <c r="G141" s="5"/>
      <c r="H141" s="5"/>
      <c r="I141" s="5"/>
      <c r="J141" s="5"/>
      <c r="K141" s="5"/>
    </row>
    <row r="142" spans="1:21" ht="14.4" customHeight="1" x14ac:dyDescent="0.3">
      <c r="A142" s="6" t="s">
        <v>20</v>
      </c>
      <c r="B142" s="7"/>
      <c r="C142" s="7"/>
      <c r="D142" s="5"/>
      <c r="E142" s="5"/>
      <c r="F142" s="5"/>
      <c r="G142" s="5"/>
      <c r="H142" s="5"/>
      <c r="I142" s="5"/>
      <c r="J142" s="5"/>
      <c r="K142" s="5"/>
    </row>
    <row r="143" spans="1:21" ht="14.4" customHeight="1" x14ac:dyDescent="0.3">
      <c r="A143" s="6" t="s">
        <v>21</v>
      </c>
      <c r="B143" s="7"/>
      <c r="C143" s="7">
        <v>331.32</v>
      </c>
      <c r="D143" s="5"/>
      <c r="E143" s="5"/>
      <c r="F143" s="5"/>
      <c r="G143" s="5"/>
      <c r="H143" s="5"/>
      <c r="I143" s="5"/>
      <c r="J143" s="5"/>
      <c r="K143" s="5"/>
    </row>
    <row r="144" spans="1:21" ht="14.4" customHeight="1" x14ac:dyDescent="0.3">
      <c r="A144" s="6" t="s">
        <v>22</v>
      </c>
      <c r="B144" s="7"/>
      <c r="C144" s="7">
        <v>331.32</v>
      </c>
      <c r="D144" s="5"/>
      <c r="E144" s="5"/>
      <c r="F144" s="5"/>
      <c r="G144" s="5"/>
      <c r="H144" s="5"/>
      <c r="I144" s="5"/>
      <c r="J144" s="5"/>
      <c r="K144" s="5"/>
    </row>
    <row r="145" spans="1:21" ht="27.6" x14ac:dyDescent="0.3">
      <c r="A145" s="9"/>
      <c r="B145" s="9" t="s">
        <v>5</v>
      </c>
      <c r="C145" s="9" t="s">
        <v>10</v>
      </c>
      <c r="D145" s="9" t="s">
        <v>16</v>
      </c>
      <c r="E145" s="10" t="s">
        <v>18</v>
      </c>
      <c r="F145" s="11" t="s">
        <v>21</v>
      </c>
      <c r="G145" s="11" t="s">
        <v>22</v>
      </c>
      <c r="H145" s="11" t="s">
        <v>23</v>
      </c>
      <c r="I145" s="11" t="s">
        <v>24</v>
      </c>
      <c r="J145" s="11" t="s">
        <v>21</v>
      </c>
      <c r="K145" s="11" t="s">
        <v>22</v>
      </c>
      <c r="P145" t="s">
        <v>21</v>
      </c>
      <c r="S145" s="1" t="s">
        <v>23</v>
      </c>
      <c r="U145" t="s">
        <v>24</v>
      </c>
    </row>
    <row r="146" spans="1:21" ht="26.4" x14ac:dyDescent="0.3">
      <c r="A146" s="16" t="s">
        <v>65</v>
      </c>
      <c r="B146" s="16" t="s">
        <v>84</v>
      </c>
      <c r="C146" s="16" t="s">
        <v>85</v>
      </c>
      <c r="D146" s="16">
        <v>55</v>
      </c>
      <c r="E146" s="17" t="s">
        <v>83</v>
      </c>
      <c r="F146" s="14">
        <f t="shared" ref="F146" si="44">G146</f>
        <v>126.91</v>
      </c>
      <c r="G146" s="14">
        <f t="shared" ref="G146" si="45">ROUND($N$4*P146,2)</f>
        <v>126.91</v>
      </c>
      <c r="H146" s="14">
        <f t="shared" ref="H146" si="46">S146</f>
        <v>2.6107999999999998</v>
      </c>
      <c r="I146" s="14">
        <f t="shared" ref="I146" si="47">U146</f>
        <v>0</v>
      </c>
      <c r="J146" s="14">
        <f>TRUNC(F146*H146,2)-0.01</f>
        <v>331.32</v>
      </c>
      <c r="K146" s="14">
        <f t="shared" ref="K146" si="48">J146</f>
        <v>331.32</v>
      </c>
      <c r="P146">
        <v>169.15</v>
      </c>
      <c r="S146" s="3">
        <v>2.6107999999999998</v>
      </c>
      <c r="U146">
        <v>0</v>
      </c>
    </row>
    <row r="148" spans="1:21" x14ac:dyDescent="0.3">
      <c r="A148" s="4" t="s">
        <v>105</v>
      </c>
      <c r="B148" s="5"/>
      <c r="C148" s="5"/>
      <c r="D148" s="5"/>
      <c r="E148" s="5"/>
      <c r="F148" s="5"/>
      <c r="G148" s="5"/>
      <c r="H148" s="5"/>
      <c r="I148" s="5"/>
      <c r="J148" s="5"/>
      <c r="K148" s="5"/>
    </row>
    <row r="149" spans="1:21" x14ac:dyDescent="0.3">
      <c r="A149" s="6" t="s">
        <v>5</v>
      </c>
      <c r="B149" s="7"/>
      <c r="C149" s="7" t="s">
        <v>106</v>
      </c>
      <c r="D149" s="5"/>
      <c r="E149" s="5"/>
      <c r="F149" s="5"/>
      <c r="G149" s="5"/>
      <c r="H149" s="5"/>
      <c r="I149" s="5"/>
      <c r="J149" s="5"/>
      <c r="K149" s="5"/>
    </row>
    <row r="150" spans="1:21" x14ac:dyDescent="0.3">
      <c r="A150" s="6" t="s">
        <v>10</v>
      </c>
      <c r="B150" s="7"/>
      <c r="C150" s="7" t="s">
        <v>107</v>
      </c>
      <c r="D150" s="5"/>
      <c r="E150" s="5"/>
      <c r="F150" s="5"/>
      <c r="G150" s="5"/>
      <c r="H150" s="5"/>
      <c r="I150" s="5"/>
      <c r="J150" s="5"/>
      <c r="K150" s="5"/>
    </row>
    <row r="151" spans="1:21" x14ac:dyDescent="0.3">
      <c r="A151" s="6" t="s">
        <v>12</v>
      </c>
      <c r="B151" s="7"/>
      <c r="C151" s="7" t="s">
        <v>13</v>
      </c>
      <c r="D151" s="5"/>
      <c r="E151" s="5"/>
      <c r="F151" s="5"/>
      <c r="G151" s="5"/>
      <c r="H151" s="5"/>
      <c r="I151" s="5"/>
      <c r="J151" s="5"/>
      <c r="K151" s="5"/>
    </row>
    <row r="152" spans="1:21" x14ac:dyDescent="0.3">
      <c r="A152" s="6" t="s">
        <v>14</v>
      </c>
      <c r="B152" s="7"/>
      <c r="C152" s="7" t="s">
        <v>15</v>
      </c>
      <c r="D152" s="5"/>
      <c r="E152" s="5"/>
      <c r="F152" s="5"/>
      <c r="G152" s="5"/>
      <c r="H152" s="5"/>
      <c r="I152" s="5"/>
      <c r="J152" s="5"/>
      <c r="K152" s="5"/>
    </row>
    <row r="153" spans="1:21" x14ac:dyDescent="0.3">
      <c r="A153" s="6" t="s">
        <v>16</v>
      </c>
      <c r="B153" s="7"/>
      <c r="C153" s="7" t="s">
        <v>17</v>
      </c>
      <c r="D153" s="5"/>
      <c r="E153" s="5"/>
      <c r="F153" s="5"/>
      <c r="G153" s="5"/>
      <c r="H153" s="5"/>
      <c r="I153" s="5"/>
      <c r="J153" s="5"/>
      <c r="K153" s="5"/>
    </row>
    <row r="154" spans="1:21" x14ac:dyDescent="0.3">
      <c r="A154" s="6" t="s">
        <v>18</v>
      </c>
      <c r="B154" s="7"/>
      <c r="C154" s="7" t="s">
        <v>83</v>
      </c>
      <c r="D154" s="5"/>
      <c r="E154" s="5"/>
      <c r="F154" s="5"/>
      <c r="G154" s="5"/>
      <c r="H154" s="5"/>
      <c r="I154" s="5"/>
      <c r="J154" s="5"/>
      <c r="K154" s="5"/>
    </row>
    <row r="155" spans="1:21" x14ac:dyDescent="0.3">
      <c r="A155" s="6" t="s">
        <v>20</v>
      </c>
      <c r="B155" s="7"/>
      <c r="C155" s="7"/>
      <c r="D155" s="5"/>
      <c r="E155" s="5"/>
      <c r="F155" s="5"/>
      <c r="G155" s="5"/>
      <c r="H155" s="5"/>
      <c r="I155" s="5"/>
      <c r="J155" s="5"/>
      <c r="K155" s="5"/>
    </row>
    <row r="156" spans="1:21" x14ac:dyDescent="0.3">
      <c r="A156" s="6" t="s">
        <v>21</v>
      </c>
      <c r="B156" s="7"/>
      <c r="C156" s="7">
        <v>639.70000000000005</v>
      </c>
      <c r="D156" s="5"/>
      <c r="E156" s="5"/>
      <c r="F156" s="5"/>
      <c r="G156" s="5"/>
      <c r="H156" s="5"/>
      <c r="I156" s="5"/>
      <c r="J156" s="5"/>
      <c r="K156" s="5"/>
    </row>
    <row r="157" spans="1:21" x14ac:dyDescent="0.3">
      <c r="A157" s="6" t="s">
        <v>22</v>
      </c>
      <c r="B157" s="7"/>
      <c r="C157" s="7">
        <v>639.70000000000005</v>
      </c>
      <c r="D157" s="5"/>
      <c r="E157" s="5"/>
      <c r="F157" s="5"/>
      <c r="G157" s="5"/>
      <c r="H157" s="5"/>
      <c r="I157" s="5"/>
      <c r="J157" s="5"/>
      <c r="K157" s="5"/>
    </row>
    <row r="158" spans="1:21" ht="27.6" x14ac:dyDescent="0.3">
      <c r="A158" s="9"/>
      <c r="B158" s="9" t="s">
        <v>5</v>
      </c>
      <c r="C158" s="9" t="s">
        <v>10</v>
      </c>
      <c r="D158" s="9" t="s">
        <v>16</v>
      </c>
      <c r="E158" s="10" t="s">
        <v>18</v>
      </c>
      <c r="F158" s="11" t="s">
        <v>21</v>
      </c>
      <c r="G158" s="11" t="s">
        <v>22</v>
      </c>
      <c r="H158" s="11" t="s">
        <v>23</v>
      </c>
      <c r="I158" s="11" t="s">
        <v>24</v>
      </c>
      <c r="J158" s="11" t="s">
        <v>21</v>
      </c>
      <c r="K158" s="11" t="s">
        <v>22</v>
      </c>
      <c r="P158" t="s">
        <v>21</v>
      </c>
      <c r="S158" s="1" t="s">
        <v>23</v>
      </c>
      <c r="U158" t="s">
        <v>24</v>
      </c>
    </row>
    <row r="159" spans="1:21" ht="26.4" x14ac:dyDescent="0.3">
      <c r="A159" s="16" t="s">
        <v>65</v>
      </c>
      <c r="B159" s="16" t="s">
        <v>84</v>
      </c>
      <c r="C159" s="16" t="s">
        <v>85</v>
      </c>
      <c r="D159" s="16">
        <v>55</v>
      </c>
      <c r="E159" s="17" t="s">
        <v>83</v>
      </c>
      <c r="F159" s="14">
        <f t="shared" ref="F159" si="49">G159</f>
        <v>126.91</v>
      </c>
      <c r="G159" s="14">
        <f t="shared" ref="G159" si="50">ROUND($N$4*P159,2)</f>
        <v>126.91</v>
      </c>
      <c r="H159" s="14">
        <f t="shared" ref="H159" si="51">S159</f>
        <v>5.0407999999999999</v>
      </c>
      <c r="I159" s="14">
        <f t="shared" ref="I159" si="52">U159</f>
        <v>0</v>
      </c>
      <c r="J159" s="14">
        <f>TRUNC(F159*H159,2)-0.02</f>
        <v>639.70000000000005</v>
      </c>
      <c r="K159" s="14">
        <f t="shared" ref="K159" si="53">J159</f>
        <v>639.70000000000005</v>
      </c>
      <c r="P159">
        <v>169.15</v>
      </c>
      <c r="S159" s="3">
        <v>5.0407999999999999</v>
      </c>
      <c r="U159">
        <v>0</v>
      </c>
    </row>
    <row r="161" spans="1:21" x14ac:dyDescent="0.3">
      <c r="A161" s="4" t="s">
        <v>108</v>
      </c>
      <c r="B161" s="5"/>
      <c r="C161" s="5"/>
      <c r="D161" s="5"/>
      <c r="E161" s="5"/>
      <c r="F161" s="5"/>
      <c r="G161" s="5"/>
      <c r="H161" s="5"/>
      <c r="I161" s="5"/>
      <c r="J161" s="5"/>
      <c r="K161" s="5"/>
    </row>
    <row r="162" spans="1:21" x14ac:dyDescent="0.3">
      <c r="A162" s="6" t="s">
        <v>5</v>
      </c>
      <c r="B162" s="7"/>
      <c r="C162" s="7" t="s">
        <v>109</v>
      </c>
      <c r="D162" s="5"/>
      <c r="E162" s="5"/>
      <c r="F162" s="5"/>
      <c r="G162" s="5"/>
      <c r="H162" s="5"/>
      <c r="I162" s="5"/>
      <c r="J162" s="5"/>
      <c r="K162" s="5"/>
    </row>
    <row r="163" spans="1:21" x14ac:dyDescent="0.3">
      <c r="A163" s="6" t="s">
        <v>10</v>
      </c>
      <c r="B163" s="7"/>
      <c r="C163" s="7" t="s">
        <v>110</v>
      </c>
      <c r="D163" s="5"/>
      <c r="E163" s="5"/>
      <c r="F163" s="5"/>
      <c r="G163" s="5"/>
      <c r="H163" s="5"/>
      <c r="I163" s="5"/>
      <c r="J163" s="5"/>
      <c r="K163" s="5"/>
    </row>
    <row r="164" spans="1:21" x14ac:dyDescent="0.3">
      <c r="A164" s="6" t="s">
        <v>12</v>
      </c>
      <c r="B164" s="7"/>
      <c r="C164" s="7" t="s">
        <v>13</v>
      </c>
      <c r="D164" s="5"/>
      <c r="E164" s="5"/>
      <c r="F164" s="5"/>
      <c r="G164" s="5"/>
      <c r="H164" s="5"/>
      <c r="I164" s="5"/>
      <c r="J164" s="5"/>
      <c r="K164" s="5"/>
    </row>
    <row r="165" spans="1:21" x14ac:dyDescent="0.3">
      <c r="A165" s="6" t="s">
        <v>14</v>
      </c>
      <c r="B165" s="7"/>
      <c r="C165" s="7" t="s">
        <v>15</v>
      </c>
      <c r="D165" s="5"/>
      <c r="E165" s="5"/>
      <c r="F165" s="5"/>
      <c r="G165" s="5"/>
      <c r="H165" s="5"/>
      <c r="I165" s="5"/>
      <c r="J165" s="5"/>
      <c r="K165" s="5"/>
    </row>
    <row r="166" spans="1:21" x14ac:dyDescent="0.3">
      <c r="A166" s="6" t="s">
        <v>16</v>
      </c>
      <c r="B166" s="7"/>
      <c r="C166" s="7" t="s">
        <v>17</v>
      </c>
      <c r="D166" s="5"/>
      <c r="E166" s="5"/>
      <c r="F166" s="5"/>
      <c r="G166" s="5"/>
      <c r="H166" s="5"/>
      <c r="I166" s="5"/>
      <c r="J166" s="5"/>
      <c r="K166" s="5"/>
    </row>
    <row r="167" spans="1:21" x14ac:dyDescent="0.3">
      <c r="A167" s="6" t="s">
        <v>18</v>
      </c>
      <c r="B167" s="7"/>
      <c r="C167" s="7" t="s">
        <v>83</v>
      </c>
      <c r="D167" s="5"/>
      <c r="E167" s="5"/>
      <c r="F167" s="5"/>
      <c r="G167" s="5"/>
      <c r="H167" s="5"/>
      <c r="I167" s="5"/>
      <c r="J167" s="5"/>
      <c r="K167" s="5"/>
    </row>
    <row r="168" spans="1:21" x14ac:dyDescent="0.3">
      <c r="A168" s="6" t="s">
        <v>20</v>
      </c>
      <c r="B168" s="7"/>
      <c r="C168" s="7"/>
      <c r="D168" s="5"/>
      <c r="E168" s="5"/>
      <c r="F168" s="5"/>
      <c r="G168" s="5"/>
      <c r="H168" s="5"/>
      <c r="I168" s="5"/>
      <c r="J168" s="5"/>
      <c r="K168" s="5"/>
    </row>
    <row r="169" spans="1:21" x14ac:dyDescent="0.3">
      <c r="A169" s="6" t="s">
        <v>21</v>
      </c>
      <c r="B169" s="7"/>
      <c r="C169" s="7">
        <v>730.22</v>
      </c>
      <c r="D169" s="5"/>
      <c r="E169" s="5"/>
      <c r="F169" s="5"/>
      <c r="G169" s="5"/>
      <c r="H169" s="5"/>
      <c r="I169" s="5"/>
      <c r="J169" s="5"/>
      <c r="K169" s="5"/>
    </row>
    <row r="170" spans="1:21" x14ac:dyDescent="0.3">
      <c r="A170" s="6" t="s">
        <v>22</v>
      </c>
      <c r="B170" s="7"/>
      <c r="C170" s="7">
        <v>730.22</v>
      </c>
      <c r="D170" s="5"/>
      <c r="E170" s="5"/>
      <c r="F170" s="5"/>
      <c r="G170" s="5"/>
      <c r="H170" s="5"/>
      <c r="I170" s="5"/>
      <c r="J170" s="5"/>
      <c r="K170" s="5"/>
    </row>
    <row r="171" spans="1:21" ht="27.6" x14ac:dyDescent="0.3">
      <c r="A171" s="9"/>
      <c r="B171" s="9" t="s">
        <v>5</v>
      </c>
      <c r="C171" s="9" t="s">
        <v>10</v>
      </c>
      <c r="D171" s="9" t="s">
        <v>16</v>
      </c>
      <c r="E171" s="10" t="s">
        <v>18</v>
      </c>
      <c r="F171" s="11" t="s">
        <v>21</v>
      </c>
      <c r="G171" s="11" t="s">
        <v>22</v>
      </c>
      <c r="H171" s="11" t="s">
        <v>23</v>
      </c>
      <c r="I171" s="11" t="s">
        <v>24</v>
      </c>
      <c r="J171" s="11" t="s">
        <v>21</v>
      </c>
      <c r="K171" s="11" t="s">
        <v>22</v>
      </c>
      <c r="P171" t="s">
        <v>21</v>
      </c>
      <c r="S171" s="1" t="s">
        <v>23</v>
      </c>
      <c r="U171" t="s">
        <v>24</v>
      </c>
    </row>
    <row r="172" spans="1:21" ht="26.4" x14ac:dyDescent="0.3">
      <c r="A172" s="16" t="s">
        <v>65</v>
      </c>
      <c r="B172" s="16" t="s">
        <v>84</v>
      </c>
      <c r="C172" s="16" t="s">
        <v>85</v>
      </c>
      <c r="D172" s="16">
        <v>55</v>
      </c>
      <c r="E172" s="17" t="s">
        <v>83</v>
      </c>
      <c r="F172" s="14">
        <f t="shared" ref="F172" si="54">G172</f>
        <v>126.91</v>
      </c>
      <c r="G172" s="14">
        <f t="shared" ref="G172" si="55">ROUND($N$4*P172,2)</f>
        <v>126.91</v>
      </c>
      <c r="H172" s="14">
        <f t="shared" ref="H172" si="56">S172</f>
        <v>5.7541000000000002</v>
      </c>
      <c r="I172" s="14">
        <f t="shared" ref="I172" si="57">U172</f>
        <v>0</v>
      </c>
      <c r="J172" s="14">
        <f>TRUNC(F172*H172,2)-0.03</f>
        <v>730.22</v>
      </c>
      <c r="K172" s="14">
        <f t="shared" ref="K172" si="58">J172</f>
        <v>730.22</v>
      </c>
      <c r="P172">
        <v>169.15</v>
      </c>
      <c r="S172" s="3">
        <v>5.7541000000000002</v>
      </c>
      <c r="U172">
        <v>0</v>
      </c>
    </row>
    <row r="174" spans="1:21" x14ac:dyDescent="0.3">
      <c r="A174" s="4" t="s">
        <v>111</v>
      </c>
      <c r="B174" s="5"/>
      <c r="C174" s="5"/>
      <c r="D174" s="5"/>
      <c r="E174" s="5"/>
      <c r="F174" s="5"/>
      <c r="G174" s="5"/>
      <c r="H174" s="5"/>
      <c r="I174" s="5"/>
      <c r="J174" s="5"/>
      <c r="K174" s="5"/>
    </row>
    <row r="175" spans="1:21" x14ac:dyDescent="0.3">
      <c r="A175" s="6" t="s">
        <v>5</v>
      </c>
      <c r="B175" s="7"/>
      <c r="C175" s="7" t="s">
        <v>112</v>
      </c>
      <c r="D175" s="5"/>
      <c r="E175" s="5"/>
      <c r="F175" s="5"/>
      <c r="G175" s="5"/>
      <c r="H175" s="5"/>
      <c r="I175" s="5"/>
      <c r="J175" s="5"/>
      <c r="K175" s="5"/>
    </row>
    <row r="176" spans="1:21" x14ac:dyDescent="0.3">
      <c r="A176" s="6" t="s">
        <v>10</v>
      </c>
      <c r="B176" s="7"/>
      <c r="C176" s="7" t="s">
        <v>113</v>
      </c>
      <c r="D176" s="5"/>
      <c r="E176" s="5"/>
      <c r="F176" s="5"/>
      <c r="G176" s="5"/>
      <c r="H176" s="5"/>
      <c r="I176" s="5"/>
      <c r="J176" s="5"/>
      <c r="K176" s="5"/>
    </row>
    <row r="177" spans="1:21" x14ac:dyDescent="0.3">
      <c r="A177" s="6" t="s">
        <v>12</v>
      </c>
      <c r="B177" s="7"/>
      <c r="C177" s="7" t="s">
        <v>13</v>
      </c>
      <c r="D177" s="5"/>
      <c r="E177" s="5"/>
      <c r="F177" s="5"/>
      <c r="G177" s="5"/>
      <c r="H177" s="5"/>
      <c r="I177" s="5"/>
      <c r="J177" s="5"/>
      <c r="K177" s="5"/>
    </row>
    <row r="178" spans="1:21" x14ac:dyDescent="0.3">
      <c r="A178" s="6" t="s">
        <v>14</v>
      </c>
      <c r="B178" s="7"/>
      <c r="C178" s="7" t="s">
        <v>15</v>
      </c>
      <c r="D178" s="5"/>
      <c r="E178" s="5"/>
      <c r="F178" s="5"/>
      <c r="G178" s="5"/>
      <c r="H178" s="5"/>
      <c r="I178" s="5"/>
      <c r="J178" s="5"/>
      <c r="K178" s="5"/>
    </row>
    <row r="179" spans="1:21" x14ac:dyDescent="0.3">
      <c r="A179" s="6" t="s">
        <v>16</v>
      </c>
      <c r="B179" s="7"/>
      <c r="C179" s="7" t="s">
        <v>17</v>
      </c>
      <c r="D179" s="5"/>
      <c r="E179" s="5"/>
      <c r="F179" s="5"/>
      <c r="G179" s="5"/>
      <c r="H179" s="5"/>
      <c r="I179" s="5"/>
      <c r="J179" s="5"/>
      <c r="K179" s="5"/>
    </row>
    <row r="180" spans="1:21" x14ac:dyDescent="0.3">
      <c r="A180" s="6" t="s">
        <v>18</v>
      </c>
      <c r="B180" s="7"/>
      <c r="C180" s="7" t="s">
        <v>83</v>
      </c>
      <c r="D180" s="5"/>
      <c r="E180" s="5"/>
      <c r="F180" s="5"/>
      <c r="G180" s="5"/>
      <c r="H180" s="5"/>
      <c r="I180" s="5"/>
      <c r="J180" s="5"/>
      <c r="K180" s="5"/>
    </row>
    <row r="181" spans="1:21" x14ac:dyDescent="0.3">
      <c r="A181" s="6" t="s">
        <v>20</v>
      </c>
      <c r="B181" s="7"/>
      <c r="C181" s="7"/>
      <c r="D181" s="5"/>
      <c r="E181" s="5"/>
      <c r="F181" s="5"/>
      <c r="G181" s="5"/>
      <c r="H181" s="5"/>
      <c r="I181" s="5"/>
      <c r="J181" s="5"/>
      <c r="K181" s="5"/>
    </row>
    <row r="182" spans="1:21" x14ac:dyDescent="0.3">
      <c r="A182" s="6" t="s">
        <v>21</v>
      </c>
      <c r="B182" s="7"/>
      <c r="C182" s="8">
        <v>1786.02</v>
      </c>
      <c r="D182" s="5"/>
      <c r="E182" s="5"/>
      <c r="F182" s="5"/>
      <c r="G182" s="5"/>
      <c r="H182" s="5"/>
      <c r="I182" s="5"/>
      <c r="J182" s="5"/>
      <c r="K182" s="5"/>
    </row>
    <row r="183" spans="1:21" x14ac:dyDescent="0.3">
      <c r="A183" s="6" t="s">
        <v>22</v>
      </c>
      <c r="B183" s="7"/>
      <c r="C183" s="8">
        <v>1786.02</v>
      </c>
      <c r="D183" s="5"/>
      <c r="E183" s="5"/>
      <c r="F183" s="5"/>
      <c r="G183" s="5"/>
      <c r="H183" s="5"/>
      <c r="I183" s="5"/>
      <c r="J183" s="5"/>
      <c r="K183" s="5"/>
    </row>
    <row r="184" spans="1:21" ht="27.6" x14ac:dyDescent="0.3">
      <c r="A184" s="9"/>
      <c r="B184" s="9" t="s">
        <v>5</v>
      </c>
      <c r="C184" s="9" t="s">
        <v>10</v>
      </c>
      <c r="D184" s="9" t="s">
        <v>16</v>
      </c>
      <c r="E184" s="10" t="s">
        <v>18</v>
      </c>
      <c r="F184" s="11" t="s">
        <v>21</v>
      </c>
      <c r="G184" s="11" t="s">
        <v>22</v>
      </c>
      <c r="H184" s="11" t="s">
        <v>23</v>
      </c>
      <c r="I184" s="11" t="s">
        <v>24</v>
      </c>
      <c r="J184" s="11" t="s">
        <v>21</v>
      </c>
      <c r="K184" s="11" t="s">
        <v>22</v>
      </c>
      <c r="P184" t="s">
        <v>21</v>
      </c>
      <c r="S184" s="1" t="s">
        <v>23</v>
      </c>
      <c r="U184" t="s">
        <v>24</v>
      </c>
    </row>
    <row r="185" spans="1:21" ht="26.4" x14ac:dyDescent="0.3">
      <c r="A185" s="16" t="s">
        <v>65</v>
      </c>
      <c r="B185" s="16" t="s">
        <v>84</v>
      </c>
      <c r="C185" s="16" t="s">
        <v>85</v>
      </c>
      <c r="D185" s="16">
        <v>55</v>
      </c>
      <c r="E185" s="17" t="s">
        <v>83</v>
      </c>
      <c r="F185" s="14">
        <f t="shared" ref="F185" si="59">G185</f>
        <v>126.91</v>
      </c>
      <c r="G185" s="14">
        <f t="shared" ref="G185" si="60">ROUND($N$4*P185,2)</f>
        <v>126.91</v>
      </c>
      <c r="H185" s="14">
        <f t="shared" ref="H185" si="61">S185</f>
        <v>14.073499999999999</v>
      </c>
      <c r="I185" s="14">
        <f t="shared" ref="I185" si="62">U185</f>
        <v>0</v>
      </c>
      <c r="J185" s="14">
        <f>TRUNC(F185*H185,2)-0.04</f>
        <v>1786.02</v>
      </c>
      <c r="K185" s="14">
        <f t="shared" ref="K185" si="63">J185</f>
        <v>1786.02</v>
      </c>
      <c r="P185">
        <v>169.15</v>
      </c>
      <c r="S185" s="3">
        <v>14.073499999999999</v>
      </c>
      <c r="U185">
        <v>0</v>
      </c>
    </row>
    <row r="187" spans="1:21" x14ac:dyDescent="0.3">
      <c r="A187" s="4" t="s">
        <v>114</v>
      </c>
      <c r="B187" s="5"/>
      <c r="C187" s="5"/>
      <c r="D187" s="5"/>
      <c r="E187" s="5"/>
      <c r="F187" s="5"/>
      <c r="G187" s="5"/>
      <c r="H187" s="5"/>
      <c r="I187" s="5"/>
      <c r="J187" s="5"/>
      <c r="K187" s="5"/>
    </row>
    <row r="188" spans="1:21" x14ac:dyDescent="0.3">
      <c r="A188" s="6" t="s">
        <v>5</v>
      </c>
      <c r="B188" s="7"/>
      <c r="C188" s="7" t="s">
        <v>115</v>
      </c>
      <c r="D188" s="5"/>
      <c r="E188" s="5"/>
      <c r="F188" s="5"/>
      <c r="G188" s="5"/>
      <c r="H188" s="5"/>
      <c r="I188" s="5"/>
      <c r="J188" s="5"/>
      <c r="K188" s="5"/>
    </row>
    <row r="189" spans="1:21" x14ac:dyDescent="0.3">
      <c r="A189" s="6" t="s">
        <v>10</v>
      </c>
      <c r="B189" s="7"/>
      <c r="C189" s="7" t="s">
        <v>116</v>
      </c>
      <c r="D189" s="5"/>
      <c r="E189" s="5"/>
      <c r="F189" s="5"/>
      <c r="G189" s="5"/>
      <c r="H189" s="5"/>
      <c r="I189" s="5"/>
      <c r="J189" s="5"/>
      <c r="K189" s="5"/>
    </row>
    <row r="190" spans="1:21" x14ac:dyDescent="0.3">
      <c r="A190" s="6" t="s">
        <v>12</v>
      </c>
      <c r="B190" s="7"/>
      <c r="C190" s="7" t="s">
        <v>13</v>
      </c>
      <c r="D190" s="5"/>
      <c r="E190" s="5"/>
      <c r="F190" s="5"/>
      <c r="G190" s="5"/>
      <c r="H190" s="5"/>
      <c r="I190" s="5"/>
      <c r="J190" s="5"/>
      <c r="K190" s="5"/>
    </row>
    <row r="191" spans="1:21" x14ac:dyDescent="0.3">
      <c r="A191" s="6" t="s">
        <v>14</v>
      </c>
      <c r="B191" s="7"/>
      <c r="C191" s="7" t="s">
        <v>15</v>
      </c>
      <c r="D191" s="5"/>
      <c r="E191" s="5"/>
      <c r="F191" s="5"/>
      <c r="G191" s="5"/>
      <c r="H191" s="5"/>
      <c r="I191" s="5"/>
      <c r="J191" s="5"/>
      <c r="K191" s="5"/>
    </row>
    <row r="192" spans="1:21" x14ac:dyDescent="0.3">
      <c r="A192" s="6" t="s">
        <v>16</v>
      </c>
      <c r="B192" s="7"/>
      <c r="C192" s="7" t="s">
        <v>17</v>
      </c>
      <c r="D192" s="5"/>
      <c r="E192" s="5"/>
      <c r="F192" s="5"/>
      <c r="G192" s="5"/>
      <c r="H192" s="5"/>
      <c r="I192" s="5"/>
      <c r="J192" s="5"/>
      <c r="K192" s="5"/>
    </row>
    <row r="193" spans="1:21" x14ac:dyDescent="0.3">
      <c r="A193" s="6" t="s">
        <v>18</v>
      </c>
      <c r="B193" s="7"/>
      <c r="C193" s="7" t="s">
        <v>83</v>
      </c>
      <c r="D193" s="5"/>
      <c r="E193" s="5"/>
      <c r="F193" s="5"/>
      <c r="G193" s="5"/>
      <c r="H193" s="5"/>
      <c r="I193" s="5"/>
      <c r="J193" s="5"/>
      <c r="K193" s="5"/>
    </row>
    <row r="194" spans="1:21" x14ac:dyDescent="0.3">
      <c r="A194" s="6" t="s">
        <v>20</v>
      </c>
      <c r="B194" s="7"/>
      <c r="C194" s="7"/>
      <c r="D194" s="5"/>
      <c r="E194" s="5"/>
      <c r="F194" s="5"/>
      <c r="G194" s="5"/>
      <c r="H194" s="5"/>
      <c r="I194" s="5"/>
      <c r="J194" s="5"/>
      <c r="K194" s="5"/>
    </row>
    <row r="195" spans="1:21" x14ac:dyDescent="0.3">
      <c r="A195" s="6" t="s">
        <v>21</v>
      </c>
      <c r="B195" s="7"/>
      <c r="C195" s="7">
        <v>151.80000000000001</v>
      </c>
      <c r="D195" s="5"/>
      <c r="E195" s="5"/>
      <c r="F195" s="5"/>
      <c r="G195" s="5"/>
      <c r="H195" s="5"/>
      <c r="I195" s="5"/>
      <c r="J195" s="5"/>
      <c r="K195" s="5"/>
    </row>
    <row r="196" spans="1:21" x14ac:dyDescent="0.3">
      <c r="A196" s="6" t="s">
        <v>22</v>
      </c>
      <c r="B196" s="7"/>
      <c r="C196" s="7">
        <v>151.80000000000001</v>
      </c>
      <c r="D196" s="5"/>
      <c r="E196" s="5"/>
      <c r="F196" s="5"/>
      <c r="G196" s="5"/>
      <c r="H196" s="5"/>
      <c r="I196" s="5"/>
      <c r="J196" s="5"/>
      <c r="K196" s="5"/>
    </row>
    <row r="197" spans="1:21" ht="27.6" x14ac:dyDescent="0.3">
      <c r="A197" s="9"/>
      <c r="B197" s="9" t="s">
        <v>5</v>
      </c>
      <c r="C197" s="9" t="s">
        <v>10</v>
      </c>
      <c r="D197" s="9" t="s">
        <v>16</v>
      </c>
      <c r="E197" s="10" t="s">
        <v>18</v>
      </c>
      <c r="F197" s="11" t="s">
        <v>21</v>
      </c>
      <c r="G197" s="11" t="s">
        <v>22</v>
      </c>
      <c r="H197" s="11" t="s">
        <v>23</v>
      </c>
      <c r="I197" s="11" t="s">
        <v>24</v>
      </c>
      <c r="J197" s="11" t="s">
        <v>21</v>
      </c>
      <c r="K197" s="11" t="s">
        <v>22</v>
      </c>
      <c r="P197" t="s">
        <v>21</v>
      </c>
      <c r="S197" s="1" t="s">
        <v>23</v>
      </c>
      <c r="U197" t="s">
        <v>24</v>
      </c>
    </row>
    <row r="198" spans="1:21" ht="26.4" x14ac:dyDescent="0.3">
      <c r="A198" s="16" t="s">
        <v>65</v>
      </c>
      <c r="B198" s="16" t="s">
        <v>84</v>
      </c>
      <c r="C198" s="16" t="s">
        <v>85</v>
      </c>
      <c r="D198" s="16">
        <v>55</v>
      </c>
      <c r="E198" s="17" t="s">
        <v>83</v>
      </c>
      <c r="F198" s="14">
        <f t="shared" ref="F198" si="64">G198</f>
        <v>126.91</v>
      </c>
      <c r="G198" s="14">
        <f t="shared" ref="G198" si="65">ROUND($N$4*P198,2)</f>
        <v>126.91</v>
      </c>
      <c r="H198" s="14">
        <f t="shared" ref="H198" si="66">S198</f>
        <v>1.1961999999999999</v>
      </c>
      <c r="I198" s="14">
        <f t="shared" ref="I198" si="67">U198</f>
        <v>0</v>
      </c>
      <c r="J198" s="14">
        <f>TRUNC(F198*H198,2)</f>
        <v>151.80000000000001</v>
      </c>
      <c r="K198" s="14">
        <f t="shared" ref="K198" si="68">J198</f>
        <v>151.80000000000001</v>
      </c>
      <c r="P198">
        <v>169.15</v>
      </c>
      <c r="S198" s="3">
        <v>1.1961999999999999</v>
      </c>
      <c r="U198">
        <v>0</v>
      </c>
    </row>
    <row r="200" spans="1:21" x14ac:dyDescent="0.3">
      <c r="A200" s="4" t="s">
        <v>117</v>
      </c>
      <c r="B200" s="5"/>
      <c r="C200" s="5"/>
      <c r="D200" s="5"/>
      <c r="E200" s="5"/>
      <c r="F200" s="5"/>
      <c r="G200" s="5"/>
      <c r="H200" s="5"/>
      <c r="I200" s="5"/>
      <c r="J200" s="5"/>
      <c r="K200" s="5"/>
    </row>
    <row r="201" spans="1:21" x14ac:dyDescent="0.3">
      <c r="A201" s="6" t="s">
        <v>5</v>
      </c>
      <c r="B201" s="7"/>
      <c r="C201" s="7" t="s">
        <v>118</v>
      </c>
      <c r="D201" s="5"/>
      <c r="E201" s="5"/>
      <c r="F201" s="5"/>
      <c r="G201" s="5"/>
      <c r="H201" s="5"/>
      <c r="I201" s="5"/>
      <c r="J201" s="5"/>
      <c r="K201" s="5"/>
    </row>
    <row r="202" spans="1:21" x14ac:dyDescent="0.3">
      <c r="A202" s="6" t="s">
        <v>10</v>
      </c>
      <c r="B202" s="7"/>
      <c r="C202" s="7" t="s">
        <v>119</v>
      </c>
      <c r="D202" s="5"/>
      <c r="E202" s="5"/>
      <c r="F202" s="5"/>
      <c r="G202" s="5"/>
      <c r="H202" s="5"/>
      <c r="I202" s="5"/>
      <c r="J202" s="5"/>
      <c r="K202" s="5"/>
    </row>
    <row r="203" spans="1:21" x14ac:dyDescent="0.3">
      <c r="A203" s="6" t="s">
        <v>12</v>
      </c>
      <c r="B203" s="7"/>
      <c r="C203" s="7" t="s">
        <v>13</v>
      </c>
      <c r="D203" s="5"/>
      <c r="E203" s="5"/>
      <c r="F203" s="5"/>
      <c r="G203" s="5"/>
      <c r="H203" s="5"/>
      <c r="I203" s="5"/>
      <c r="J203" s="5"/>
      <c r="K203" s="5"/>
    </row>
    <row r="204" spans="1:21" x14ac:dyDescent="0.3">
      <c r="A204" s="6" t="s">
        <v>14</v>
      </c>
      <c r="B204" s="7"/>
      <c r="C204" s="7" t="s">
        <v>15</v>
      </c>
      <c r="D204" s="5"/>
      <c r="E204" s="5"/>
      <c r="F204" s="5"/>
      <c r="G204" s="5"/>
      <c r="H204" s="5"/>
      <c r="I204" s="5"/>
      <c r="J204" s="5"/>
      <c r="K204" s="5"/>
    </row>
    <row r="205" spans="1:21" x14ac:dyDescent="0.3">
      <c r="A205" s="6" t="s">
        <v>16</v>
      </c>
      <c r="B205" s="7"/>
      <c r="C205" s="7" t="s">
        <v>17</v>
      </c>
      <c r="D205" s="5"/>
      <c r="E205" s="5"/>
      <c r="F205" s="5"/>
      <c r="G205" s="5"/>
      <c r="H205" s="5"/>
      <c r="I205" s="5"/>
      <c r="J205" s="5"/>
      <c r="K205" s="5"/>
    </row>
    <row r="206" spans="1:21" x14ac:dyDescent="0.3">
      <c r="A206" s="6" t="s">
        <v>18</v>
      </c>
      <c r="B206" s="7"/>
      <c r="C206" s="7" t="s">
        <v>83</v>
      </c>
      <c r="D206" s="5"/>
      <c r="E206" s="5"/>
      <c r="F206" s="5"/>
      <c r="G206" s="5"/>
      <c r="H206" s="5"/>
      <c r="I206" s="5"/>
      <c r="J206" s="5"/>
      <c r="K206" s="5"/>
    </row>
    <row r="207" spans="1:21" x14ac:dyDescent="0.3">
      <c r="A207" s="6" t="s">
        <v>20</v>
      </c>
      <c r="B207" s="7"/>
      <c r="C207" s="7"/>
      <c r="D207" s="5"/>
      <c r="E207" s="5"/>
      <c r="F207" s="5"/>
      <c r="G207" s="5"/>
      <c r="H207" s="5"/>
      <c r="I207" s="5"/>
      <c r="J207" s="5"/>
      <c r="K207" s="5"/>
    </row>
    <row r="208" spans="1:21" x14ac:dyDescent="0.3">
      <c r="A208" s="6" t="s">
        <v>21</v>
      </c>
      <c r="B208" s="7"/>
      <c r="C208" s="7">
        <v>120.08</v>
      </c>
      <c r="D208" s="5"/>
      <c r="E208" s="5"/>
      <c r="F208" s="5"/>
      <c r="G208" s="5"/>
      <c r="H208" s="5"/>
      <c r="I208" s="5"/>
      <c r="J208" s="5"/>
      <c r="K208" s="5"/>
    </row>
    <row r="209" spans="1:21" x14ac:dyDescent="0.3">
      <c r="A209" s="6" t="s">
        <v>22</v>
      </c>
      <c r="B209" s="7"/>
      <c r="C209" s="7">
        <v>120.08</v>
      </c>
      <c r="D209" s="5"/>
      <c r="E209" s="5"/>
      <c r="F209" s="5"/>
      <c r="G209" s="5"/>
      <c r="H209" s="5"/>
      <c r="I209" s="5"/>
      <c r="J209" s="5"/>
      <c r="K209" s="5"/>
    </row>
    <row r="210" spans="1:21" ht="27.6" x14ac:dyDescent="0.3">
      <c r="A210" s="9"/>
      <c r="B210" s="9" t="s">
        <v>5</v>
      </c>
      <c r="C210" s="9" t="s">
        <v>10</v>
      </c>
      <c r="D210" s="9" t="s">
        <v>16</v>
      </c>
      <c r="E210" s="10" t="s">
        <v>18</v>
      </c>
      <c r="F210" s="11" t="s">
        <v>21</v>
      </c>
      <c r="G210" s="11" t="s">
        <v>22</v>
      </c>
      <c r="H210" s="11" t="s">
        <v>23</v>
      </c>
      <c r="I210" s="11" t="s">
        <v>24</v>
      </c>
      <c r="J210" s="11" t="s">
        <v>21</v>
      </c>
      <c r="K210" s="11" t="s">
        <v>22</v>
      </c>
      <c r="P210" t="s">
        <v>21</v>
      </c>
      <c r="S210" s="1" t="s">
        <v>23</v>
      </c>
      <c r="U210" t="s">
        <v>24</v>
      </c>
    </row>
    <row r="211" spans="1:21" ht="26.4" x14ac:dyDescent="0.3">
      <c r="A211" s="16" t="s">
        <v>65</v>
      </c>
      <c r="B211" s="16" t="s">
        <v>84</v>
      </c>
      <c r="C211" s="16" t="s">
        <v>85</v>
      </c>
      <c r="D211" s="16">
        <v>55</v>
      </c>
      <c r="E211" s="17" t="s">
        <v>83</v>
      </c>
      <c r="F211" s="14">
        <f t="shared" ref="F211" si="69">G211</f>
        <v>126.91</v>
      </c>
      <c r="G211" s="14">
        <f t="shared" ref="G211" si="70">ROUND($N$4*P211,2)</f>
        <v>126.91</v>
      </c>
      <c r="H211" s="14">
        <f t="shared" ref="H211" si="71">S211</f>
        <v>0.94630000000000003</v>
      </c>
      <c r="I211" s="14">
        <f t="shared" ref="I211" si="72">U211</f>
        <v>0</v>
      </c>
      <c r="J211" s="14">
        <f>TRUNC(F211*H211,2)-0.01</f>
        <v>120.08</v>
      </c>
      <c r="K211" s="14">
        <f t="shared" ref="K211" si="73">J211</f>
        <v>120.08</v>
      </c>
      <c r="P211">
        <v>169.15</v>
      </c>
      <c r="S211" s="3">
        <v>0.94630000000000003</v>
      </c>
      <c r="U211">
        <v>0</v>
      </c>
    </row>
    <row r="213" spans="1:21" x14ac:dyDescent="0.3">
      <c r="A213" s="4" t="s">
        <v>120</v>
      </c>
      <c r="B213" s="5"/>
      <c r="C213" s="5"/>
      <c r="D213" s="5"/>
      <c r="E213" s="5"/>
      <c r="F213" s="5"/>
      <c r="G213" s="5"/>
      <c r="H213" s="5"/>
      <c r="I213" s="5"/>
      <c r="J213" s="5"/>
      <c r="K213" s="5"/>
    </row>
    <row r="214" spans="1:21" x14ac:dyDescent="0.3">
      <c r="A214" s="6" t="s">
        <v>5</v>
      </c>
      <c r="B214" s="7"/>
      <c r="C214" s="7" t="s">
        <v>121</v>
      </c>
      <c r="D214" s="5"/>
      <c r="E214" s="5"/>
      <c r="F214" s="5"/>
      <c r="G214" s="5"/>
      <c r="H214" s="5"/>
      <c r="I214" s="5"/>
      <c r="J214" s="5"/>
      <c r="K214" s="5"/>
    </row>
    <row r="215" spans="1:21" x14ac:dyDescent="0.3">
      <c r="A215" s="6" t="s">
        <v>10</v>
      </c>
      <c r="B215" s="7"/>
      <c r="C215" s="7" t="s">
        <v>122</v>
      </c>
      <c r="D215" s="5"/>
      <c r="E215" s="5"/>
      <c r="F215" s="5"/>
      <c r="G215" s="5"/>
      <c r="H215" s="5"/>
      <c r="I215" s="5"/>
      <c r="J215" s="5"/>
      <c r="K215" s="5"/>
    </row>
    <row r="216" spans="1:21" x14ac:dyDescent="0.3">
      <c r="A216" s="6" t="s">
        <v>12</v>
      </c>
      <c r="B216" s="7"/>
      <c r="C216" s="7" t="s">
        <v>13</v>
      </c>
      <c r="D216" s="5"/>
      <c r="E216" s="5"/>
      <c r="F216" s="5"/>
      <c r="G216" s="5"/>
      <c r="H216" s="5"/>
      <c r="I216" s="5"/>
      <c r="J216" s="5"/>
      <c r="K216" s="5"/>
    </row>
    <row r="217" spans="1:21" x14ac:dyDescent="0.3">
      <c r="A217" s="6" t="s">
        <v>14</v>
      </c>
      <c r="B217" s="7"/>
      <c r="C217" s="7" t="s">
        <v>15</v>
      </c>
      <c r="D217" s="5"/>
      <c r="E217" s="5"/>
      <c r="F217" s="5"/>
      <c r="G217" s="5"/>
      <c r="H217" s="5"/>
      <c r="I217" s="5"/>
      <c r="J217" s="5"/>
      <c r="K217" s="5"/>
    </row>
    <row r="218" spans="1:21" x14ac:dyDescent="0.3">
      <c r="A218" s="6" t="s">
        <v>16</v>
      </c>
      <c r="B218" s="7"/>
      <c r="C218" s="7" t="s">
        <v>17</v>
      </c>
      <c r="D218" s="5"/>
      <c r="E218" s="5"/>
      <c r="F218" s="5"/>
      <c r="G218" s="5"/>
      <c r="H218" s="5"/>
      <c r="I218" s="5"/>
      <c r="J218" s="5"/>
      <c r="K218" s="5"/>
    </row>
    <row r="219" spans="1:21" x14ac:dyDescent="0.3">
      <c r="A219" s="6" t="s">
        <v>18</v>
      </c>
      <c r="B219" s="7"/>
      <c r="C219" s="7" t="s">
        <v>83</v>
      </c>
      <c r="D219" s="5"/>
      <c r="E219" s="5"/>
      <c r="F219" s="5"/>
      <c r="G219" s="5"/>
      <c r="H219" s="5"/>
      <c r="I219" s="5"/>
      <c r="J219" s="5"/>
      <c r="K219" s="5"/>
    </row>
    <row r="220" spans="1:21" x14ac:dyDescent="0.3">
      <c r="A220" s="6" t="s">
        <v>20</v>
      </c>
      <c r="B220" s="7"/>
      <c r="C220" s="7"/>
      <c r="D220" s="5"/>
      <c r="E220" s="5"/>
      <c r="F220" s="5"/>
      <c r="G220" s="5"/>
      <c r="H220" s="5"/>
      <c r="I220" s="5"/>
      <c r="J220" s="5"/>
      <c r="K220" s="5"/>
    </row>
    <row r="221" spans="1:21" x14ac:dyDescent="0.3">
      <c r="A221" s="6" t="s">
        <v>21</v>
      </c>
      <c r="B221" s="7"/>
      <c r="C221" s="7">
        <v>171.23</v>
      </c>
      <c r="D221" s="5"/>
      <c r="E221" s="5"/>
      <c r="F221" s="5"/>
      <c r="G221" s="5"/>
      <c r="H221" s="5"/>
      <c r="I221" s="5"/>
      <c r="J221" s="5"/>
      <c r="K221" s="5"/>
    </row>
    <row r="222" spans="1:21" x14ac:dyDescent="0.3">
      <c r="A222" s="6" t="s">
        <v>22</v>
      </c>
      <c r="B222" s="7"/>
      <c r="C222" s="7">
        <v>171.23</v>
      </c>
      <c r="D222" s="5"/>
      <c r="E222" s="5"/>
      <c r="F222" s="5"/>
      <c r="G222" s="5"/>
      <c r="H222" s="5"/>
      <c r="I222" s="5"/>
      <c r="J222" s="5"/>
      <c r="K222" s="5"/>
    </row>
    <row r="223" spans="1:21" ht="27.6" x14ac:dyDescent="0.3">
      <c r="A223" s="9"/>
      <c r="B223" s="9" t="s">
        <v>5</v>
      </c>
      <c r="C223" s="9" t="s">
        <v>10</v>
      </c>
      <c r="D223" s="9" t="s">
        <v>16</v>
      </c>
      <c r="E223" s="10" t="s">
        <v>18</v>
      </c>
      <c r="F223" s="11" t="s">
        <v>21</v>
      </c>
      <c r="G223" s="11" t="s">
        <v>22</v>
      </c>
      <c r="H223" s="11" t="s">
        <v>23</v>
      </c>
      <c r="I223" s="11" t="s">
        <v>24</v>
      </c>
      <c r="J223" s="11" t="s">
        <v>21</v>
      </c>
      <c r="K223" s="11" t="s">
        <v>22</v>
      </c>
      <c r="P223" t="s">
        <v>21</v>
      </c>
      <c r="S223" s="1" t="s">
        <v>23</v>
      </c>
      <c r="U223" t="s">
        <v>24</v>
      </c>
    </row>
    <row r="224" spans="1:21" ht="26.4" x14ac:dyDescent="0.3">
      <c r="A224" s="16" t="s">
        <v>65</v>
      </c>
      <c r="B224" s="16" t="s">
        <v>84</v>
      </c>
      <c r="C224" s="16" t="s">
        <v>85</v>
      </c>
      <c r="D224" s="16">
        <v>55</v>
      </c>
      <c r="E224" s="17" t="s">
        <v>83</v>
      </c>
      <c r="F224" s="14">
        <f t="shared" ref="F224" si="74">G224</f>
        <v>126.91</v>
      </c>
      <c r="G224" s="14">
        <f t="shared" ref="G224" si="75">ROUND($N$4*P224,2)</f>
        <v>126.91</v>
      </c>
      <c r="H224" s="14">
        <f t="shared" ref="H224" si="76">S224</f>
        <v>1.3492999999999999</v>
      </c>
      <c r="I224" s="14">
        <f t="shared" ref="I224" si="77">U224</f>
        <v>0</v>
      </c>
      <c r="J224" s="14">
        <f>TRUNC(F224*H224,2)</f>
        <v>171.23</v>
      </c>
      <c r="K224" s="14">
        <f t="shared" ref="K224" si="78">J224</f>
        <v>171.23</v>
      </c>
      <c r="P224">
        <v>169.15</v>
      </c>
      <c r="S224" s="3">
        <v>1.3492999999999999</v>
      </c>
      <c r="U224">
        <v>0</v>
      </c>
    </row>
    <row r="226" spans="1:21" x14ac:dyDescent="0.3">
      <c r="A226" s="4" t="s">
        <v>123</v>
      </c>
      <c r="B226" s="5"/>
      <c r="C226" s="5"/>
      <c r="D226" s="5"/>
      <c r="E226" s="5"/>
      <c r="F226" s="5"/>
      <c r="G226" s="5"/>
      <c r="H226" s="5"/>
      <c r="I226" s="5"/>
      <c r="J226" s="5"/>
      <c r="K226" s="5"/>
    </row>
    <row r="227" spans="1:21" x14ac:dyDescent="0.3">
      <c r="A227" s="6" t="s">
        <v>5</v>
      </c>
      <c r="B227" s="7"/>
      <c r="C227" s="7" t="s">
        <v>124</v>
      </c>
      <c r="D227" s="5"/>
      <c r="E227" s="5"/>
      <c r="F227" s="5"/>
      <c r="G227" s="5"/>
      <c r="H227" s="5"/>
      <c r="I227" s="5"/>
      <c r="J227" s="5"/>
      <c r="K227" s="5"/>
    </row>
    <row r="228" spans="1:21" x14ac:dyDescent="0.3">
      <c r="A228" s="6" t="s">
        <v>10</v>
      </c>
      <c r="B228" s="7"/>
      <c r="C228" s="7" t="s">
        <v>125</v>
      </c>
      <c r="D228" s="5"/>
      <c r="E228" s="5"/>
      <c r="F228" s="5"/>
      <c r="G228" s="5"/>
      <c r="H228" s="5"/>
      <c r="I228" s="5"/>
      <c r="J228" s="5"/>
      <c r="K228" s="5"/>
    </row>
    <row r="229" spans="1:21" x14ac:dyDescent="0.3">
      <c r="A229" s="6" t="s">
        <v>12</v>
      </c>
      <c r="B229" s="7"/>
      <c r="C229" s="7" t="s">
        <v>13</v>
      </c>
      <c r="D229" s="5"/>
      <c r="E229" s="5"/>
      <c r="F229" s="5"/>
      <c r="G229" s="5"/>
      <c r="H229" s="5"/>
      <c r="I229" s="5"/>
      <c r="J229" s="5"/>
      <c r="K229" s="5"/>
    </row>
    <row r="230" spans="1:21" x14ac:dyDescent="0.3">
      <c r="A230" s="6" t="s">
        <v>14</v>
      </c>
      <c r="B230" s="7"/>
      <c r="C230" s="7" t="s">
        <v>15</v>
      </c>
      <c r="D230" s="5"/>
      <c r="E230" s="5"/>
      <c r="F230" s="5"/>
      <c r="G230" s="5"/>
      <c r="H230" s="5"/>
      <c r="I230" s="5"/>
      <c r="J230" s="5"/>
      <c r="K230" s="5"/>
    </row>
    <row r="231" spans="1:21" x14ac:dyDescent="0.3">
      <c r="A231" s="6" t="s">
        <v>16</v>
      </c>
      <c r="B231" s="7"/>
      <c r="C231" s="7" t="s">
        <v>17</v>
      </c>
      <c r="D231" s="5"/>
      <c r="E231" s="5"/>
      <c r="F231" s="5"/>
      <c r="G231" s="5"/>
      <c r="H231" s="5"/>
      <c r="I231" s="5"/>
      <c r="J231" s="5"/>
      <c r="K231" s="5"/>
    </row>
    <row r="232" spans="1:21" x14ac:dyDescent="0.3">
      <c r="A232" s="6" t="s">
        <v>18</v>
      </c>
      <c r="B232" s="7"/>
      <c r="C232" s="7" t="s">
        <v>83</v>
      </c>
      <c r="D232" s="5"/>
      <c r="E232" s="5"/>
      <c r="F232" s="5"/>
      <c r="G232" s="5"/>
      <c r="H232" s="5"/>
      <c r="I232" s="5"/>
      <c r="J232" s="5"/>
      <c r="K232" s="5"/>
    </row>
    <row r="233" spans="1:21" x14ac:dyDescent="0.3">
      <c r="A233" s="6" t="s">
        <v>20</v>
      </c>
      <c r="B233" s="7"/>
      <c r="C233" s="7"/>
      <c r="D233" s="5"/>
      <c r="E233" s="5"/>
      <c r="F233" s="5"/>
      <c r="G233" s="5"/>
      <c r="H233" s="5"/>
      <c r="I233" s="5"/>
      <c r="J233" s="5"/>
      <c r="K233" s="5"/>
    </row>
    <row r="234" spans="1:21" x14ac:dyDescent="0.3">
      <c r="A234" s="6" t="s">
        <v>21</v>
      </c>
      <c r="B234" s="7"/>
      <c r="C234" s="7">
        <v>126.53</v>
      </c>
      <c r="D234" s="5"/>
      <c r="E234" s="5"/>
      <c r="F234" s="5"/>
      <c r="G234" s="5"/>
      <c r="H234" s="5"/>
      <c r="I234" s="5"/>
      <c r="J234" s="5"/>
      <c r="K234" s="5"/>
    </row>
    <row r="235" spans="1:21" x14ac:dyDescent="0.3">
      <c r="A235" s="6" t="s">
        <v>22</v>
      </c>
      <c r="B235" s="7"/>
      <c r="C235" s="7">
        <v>126.53</v>
      </c>
      <c r="D235" s="5"/>
      <c r="E235" s="5"/>
      <c r="F235" s="5"/>
      <c r="G235" s="5"/>
      <c r="H235" s="5"/>
      <c r="I235" s="5"/>
      <c r="J235" s="5"/>
      <c r="K235" s="5"/>
    </row>
    <row r="236" spans="1:21" ht="27.6" x14ac:dyDescent="0.3">
      <c r="A236" s="9"/>
      <c r="B236" s="9" t="s">
        <v>5</v>
      </c>
      <c r="C236" s="9" t="s">
        <v>10</v>
      </c>
      <c r="D236" s="9" t="s">
        <v>16</v>
      </c>
      <c r="E236" s="10" t="s">
        <v>18</v>
      </c>
      <c r="F236" s="11" t="s">
        <v>21</v>
      </c>
      <c r="G236" s="11" t="s">
        <v>22</v>
      </c>
      <c r="H236" s="11" t="s">
        <v>23</v>
      </c>
      <c r="I236" s="11" t="s">
        <v>24</v>
      </c>
      <c r="J236" s="11" t="s">
        <v>21</v>
      </c>
      <c r="K236" s="11" t="s">
        <v>22</v>
      </c>
      <c r="P236" t="s">
        <v>21</v>
      </c>
      <c r="S236" s="1" t="s">
        <v>23</v>
      </c>
      <c r="U236" t="s">
        <v>24</v>
      </c>
    </row>
    <row r="237" spans="1:21" ht="26.4" x14ac:dyDescent="0.3">
      <c r="A237" s="16" t="s">
        <v>65</v>
      </c>
      <c r="B237" s="16" t="s">
        <v>84</v>
      </c>
      <c r="C237" s="16" t="s">
        <v>85</v>
      </c>
      <c r="D237" s="16">
        <v>55</v>
      </c>
      <c r="E237" s="17" t="s">
        <v>83</v>
      </c>
      <c r="F237" s="14">
        <f t="shared" ref="F237" si="79">G237</f>
        <v>126.91</v>
      </c>
      <c r="G237" s="14">
        <f t="shared" ref="G237" si="80">ROUND($N$4*P237,2)</f>
        <v>126.91</v>
      </c>
      <c r="H237" s="14">
        <f t="shared" ref="H237" si="81">S237</f>
        <v>0.99709999999999999</v>
      </c>
      <c r="I237" s="14">
        <f t="shared" ref="I237" si="82">U237</f>
        <v>0</v>
      </c>
      <c r="J237" s="14">
        <f>TRUNC(F237*H237,2)-0.01</f>
        <v>126.53</v>
      </c>
      <c r="K237" s="14">
        <f t="shared" ref="K237" si="83">J237</f>
        <v>126.53</v>
      </c>
      <c r="P237">
        <v>169.15</v>
      </c>
      <c r="S237" s="3">
        <v>0.99709999999999999</v>
      </c>
      <c r="U237">
        <v>0</v>
      </c>
    </row>
    <row r="239" spans="1:21" x14ac:dyDescent="0.3">
      <c r="A239" s="4" t="s">
        <v>126</v>
      </c>
      <c r="B239" s="5"/>
      <c r="C239" s="5"/>
      <c r="D239" s="5"/>
      <c r="E239" s="5"/>
      <c r="F239" s="5"/>
      <c r="G239" s="5"/>
      <c r="H239" s="5"/>
      <c r="I239" s="5"/>
      <c r="J239" s="5"/>
      <c r="K239" s="5"/>
    </row>
    <row r="240" spans="1:21" x14ac:dyDescent="0.3">
      <c r="A240" s="6" t="s">
        <v>5</v>
      </c>
      <c r="B240" s="7"/>
      <c r="C240" s="7" t="s">
        <v>127</v>
      </c>
      <c r="D240" s="5"/>
      <c r="E240" s="5"/>
      <c r="F240" s="5"/>
      <c r="G240" s="5"/>
      <c r="H240" s="5"/>
      <c r="I240" s="5"/>
      <c r="J240" s="5"/>
      <c r="K240" s="5"/>
    </row>
    <row r="241" spans="1:21" x14ac:dyDescent="0.3">
      <c r="A241" s="6" t="s">
        <v>10</v>
      </c>
      <c r="B241" s="7"/>
      <c r="C241" s="7" t="s">
        <v>128</v>
      </c>
      <c r="D241" s="5"/>
      <c r="E241" s="5"/>
      <c r="F241" s="5"/>
      <c r="G241" s="5"/>
      <c r="H241" s="5"/>
      <c r="I241" s="5"/>
      <c r="J241" s="5"/>
      <c r="K241" s="5"/>
    </row>
    <row r="242" spans="1:21" x14ac:dyDescent="0.3">
      <c r="A242" s="6" t="s">
        <v>12</v>
      </c>
      <c r="B242" s="7"/>
      <c r="C242" s="7" t="s">
        <v>13</v>
      </c>
      <c r="D242" s="5"/>
      <c r="E242" s="5"/>
      <c r="F242" s="5"/>
      <c r="G242" s="5"/>
      <c r="H242" s="5"/>
      <c r="I242" s="5"/>
      <c r="J242" s="5"/>
      <c r="K242" s="5"/>
    </row>
    <row r="243" spans="1:21" x14ac:dyDescent="0.3">
      <c r="A243" s="6" t="s">
        <v>14</v>
      </c>
      <c r="B243" s="7"/>
      <c r="C243" s="7" t="s">
        <v>15</v>
      </c>
      <c r="D243" s="5"/>
      <c r="E243" s="5"/>
      <c r="F243" s="5"/>
      <c r="G243" s="5"/>
      <c r="H243" s="5"/>
      <c r="I243" s="5"/>
      <c r="J243" s="5"/>
      <c r="K243" s="5"/>
    </row>
    <row r="244" spans="1:21" x14ac:dyDescent="0.3">
      <c r="A244" s="6" t="s">
        <v>16</v>
      </c>
      <c r="B244" s="7"/>
      <c r="C244" s="7" t="s">
        <v>17</v>
      </c>
      <c r="D244" s="5"/>
      <c r="E244" s="5"/>
      <c r="F244" s="5"/>
      <c r="G244" s="5"/>
      <c r="H244" s="5"/>
      <c r="I244" s="5"/>
      <c r="J244" s="5"/>
      <c r="K244" s="5"/>
    </row>
    <row r="245" spans="1:21" x14ac:dyDescent="0.3">
      <c r="A245" s="6" t="s">
        <v>18</v>
      </c>
      <c r="B245" s="7"/>
      <c r="C245" s="7" t="s">
        <v>83</v>
      </c>
      <c r="D245" s="5"/>
      <c r="E245" s="5"/>
      <c r="F245" s="5"/>
      <c r="G245" s="5"/>
      <c r="H245" s="5"/>
      <c r="I245" s="5"/>
      <c r="J245" s="5"/>
      <c r="K245" s="5"/>
    </row>
    <row r="246" spans="1:21" x14ac:dyDescent="0.3">
      <c r="A246" s="6" t="s">
        <v>20</v>
      </c>
      <c r="B246" s="7"/>
      <c r="C246" s="7"/>
      <c r="D246" s="5"/>
      <c r="E246" s="5"/>
      <c r="F246" s="5"/>
      <c r="G246" s="5"/>
      <c r="H246" s="5"/>
      <c r="I246" s="5"/>
      <c r="J246" s="5"/>
      <c r="K246" s="5"/>
    </row>
    <row r="247" spans="1:21" x14ac:dyDescent="0.3">
      <c r="A247" s="6" t="s">
        <v>21</v>
      </c>
      <c r="B247" s="7"/>
      <c r="C247" s="7">
        <v>185.55</v>
      </c>
      <c r="D247" s="5"/>
      <c r="E247" s="5"/>
      <c r="F247" s="5"/>
      <c r="G247" s="5"/>
      <c r="H247" s="5"/>
      <c r="I247" s="5"/>
      <c r="J247" s="5"/>
      <c r="K247" s="5"/>
    </row>
    <row r="248" spans="1:21" x14ac:dyDescent="0.3">
      <c r="A248" s="6" t="s">
        <v>22</v>
      </c>
      <c r="B248" s="7"/>
      <c r="C248" s="7">
        <v>185.55</v>
      </c>
      <c r="D248" s="5"/>
      <c r="E248" s="5"/>
      <c r="F248" s="5"/>
      <c r="G248" s="5"/>
      <c r="H248" s="5"/>
      <c r="I248" s="5"/>
      <c r="J248" s="5"/>
      <c r="K248" s="5"/>
    </row>
    <row r="249" spans="1:21" ht="27.6" x14ac:dyDescent="0.3">
      <c r="A249" s="9"/>
      <c r="B249" s="9" t="s">
        <v>5</v>
      </c>
      <c r="C249" s="9" t="s">
        <v>10</v>
      </c>
      <c r="D249" s="9" t="s">
        <v>16</v>
      </c>
      <c r="E249" s="10" t="s">
        <v>18</v>
      </c>
      <c r="F249" s="11" t="s">
        <v>21</v>
      </c>
      <c r="G249" s="11" t="s">
        <v>22</v>
      </c>
      <c r="H249" s="11" t="s">
        <v>23</v>
      </c>
      <c r="I249" s="11" t="s">
        <v>24</v>
      </c>
      <c r="J249" s="11" t="s">
        <v>21</v>
      </c>
      <c r="K249" s="11" t="s">
        <v>22</v>
      </c>
      <c r="P249" t="s">
        <v>21</v>
      </c>
      <c r="S249" s="1" t="s">
        <v>23</v>
      </c>
      <c r="U249" t="s">
        <v>24</v>
      </c>
    </row>
    <row r="250" spans="1:21" ht="26.4" x14ac:dyDescent="0.3">
      <c r="A250" s="16" t="s">
        <v>65</v>
      </c>
      <c r="B250" s="16" t="s">
        <v>84</v>
      </c>
      <c r="C250" s="16" t="s">
        <v>85</v>
      </c>
      <c r="D250" s="16">
        <v>55</v>
      </c>
      <c r="E250" s="17" t="s">
        <v>83</v>
      </c>
      <c r="F250" s="14">
        <f t="shared" ref="F250" si="84">G250</f>
        <v>126.91</v>
      </c>
      <c r="G250" s="14">
        <f t="shared" ref="G250" si="85">ROUND($N$4*P250,2)</f>
        <v>126.91</v>
      </c>
      <c r="H250" s="14">
        <f t="shared" ref="H250" si="86">S250</f>
        <v>1.4621999999999999</v>
      </c>
      <c r="I250" s="14">
        <f t="shared" ref="I250" si="87">U250</f>
        <v>0</v>
      </c>
      <c r="J250" s="14">
        <f>TRUNC(F250*H250,2)-0.01</f>
        <v>185.55</v>
      </c>
      <c r="K250" s="14">
        <f t="shared" ref="K250" si="88">J250</f>
        <v>185.55</v>
      </c>
      <c r="P250">
        <v>169.15</v>
      </c>
      <c r="S250" s="3">
        <v>1.4621999999999999</v>
      </c>
      <c r="U250">
        <v>0</v>
      </c>
    </row>
    <row r="252" spans="1:21" x14ac:dyDescent="0.3">
      <c r="A252" s="4" t="s">
        <v>129</v>
      </c>
      <c r="B252" s="5"/>
      <c r="C252" s="5"/>
      <c r="D252" s="5"/>
      <c r="E252" s="5"/>
      <c r="F252" s="5"/>
      <c r="G252" s="5"/>
      <c r="H252" s="5"/>
      <c r="I252" s="5"/>
      <c r="J252" s="5"/>
      <c r="K252" s="5"/>
    </row>
    <row r="253" spans="1:21" x14ac:dyDescent="0.3">
      <c r="A253" s="6" t="s">
        <v>5</v>
      </c>
      <c r="B253" s="7"/>
      <c r="C253" s="7" t="s">
        <v>130</v>
      </c>
      <c r="D253" s="5"/>
      <c r="E253" s="5"/>
      <c r="F253" s="5"/>
      <c r="G253" s="5"/>
      <c r="H253" s="5"/>
      <c r="I253" s="5"/>
      <c r="J253" s="5"/>
      <c r="K253" s="5"/>
    </row>
    <row r="254" spans="1:21" x14ac:dyDescent="0.3">
      <c r="A254" s="6" t="s">
        <v>10</v>
      </c>
      <c r="B254" s="7"/>
      <c r="C254" s="7" t="s">
        <v>131</v>
      </c>
      <c r="D254" s="5"/>
      <c r="E254" s="5"/>
      <c r="F254" s="5"/>
      <c r="G254" s="5"/>
      <c r="H254" s="5"/>
      <c r="I254" s="5"/>
      <c r="J254" s="5"/>
      <c r="K254" s="5"/>
    </row>
    <row r="255" spans="1:21" x14ac:dyDescent="0.3">
      <c r="A255" s="6" t="s">
        <v>12</v>
      </c>
      <c r="B255" s="7"/>
      <c r="C255" s="7" t="s">
        <v>13</v>
      </c>
      <c r="D255" s="5"/>
      <c r="E255" s="5"/>
      <c r="F255" s="5"/>
      <c r="G255" s="5"/>
      <c r="H255" s="5"/>
      <c r="I255" s="5"/>
      <c r="J255" s="5"/>
      <c r="K255" s="5"/>
    </row>
    <row r="256" spans="1:21" x14ac:dyDescent="0.3">
      <c r="A256" s="6" t="s">
        <v>14</v>
      </c>
      <c r="B256" s="7"/>
      <c r="C256" s="7" t="s">
        <v>15</v>
      </c>
      <c r="D256" s="5"/>
      <c r="E256" s="5"/>
      <c r="F256" s="5"/>
      <c r="G256" s="5"/>
      <c r="H256" s="5"/>
      <c r="I256" s="5"/>
      <c r="J256" s="5"/>
      <c r="K256" s="5"/>
    </row>
    <row r="257" spans="1:21" x14ac:dyDescent="0.3">
      <c r="A257" s="6" t="s">
        <v>16</v>
      </c>
      <c r="B257" s="7"/>
      <c r="C257" s="7" t="s">
        <v>17</v>
      </c>
      <c r="D257" s="5"/>
      <c r="E257" s="5"/>
      <c r="F257" s="5"/>
      <c r="G257" s="5"/>
      <c r="H257" s="5"/>
      <c r="I257" s="5"/>
      <c r="J257" s="5"/>
      <c r="K257" s="5"/>
    </row>
    <row r="258" spans="1:21" x14ac:dyDescent="0.3">
      <c r="A258" s="6" t="s">
        <v>18</v>
      </c>
      <c r="B258" s="7"/>
      <c r="C258" s="7" t="s">
        <v>83</v>
      </c>
      <c r="D258" s="5"/>
      <c r="E258" s="5"/>
      <c r="F258" s="5"/>
      <c r="G258" s="5"/>
      <c r="H258" s="5"/>
      <c r="I258" s="5"/>
      <c r="J258" s="5"/>
      <c r="K258" s="5"/>
    </row>
    <row r="259" spans="1:21" x14ac:dyDescent="0.3">
      <c r="A259" s="6" t="s">
        <v>20</v>
      </c>
      <c r="B259" s="7"/>
      <c r="C259" s="7"/>
      <c r="D259" s="5"/>
      <c r="E259" s="5"/>
      <c r="F259" s="5"/>
      <c r="G259" s="5"/>
      <c r="H259" s="5"/>
      <c r="I259" s="5"/>
      <c r="J259" s="5"/>
      <c r="K259" s="5"/>
    </row>
    <row r="260" spans="1:21" x14ac:dyDescent="0.3">
      <c r="A260" s="6" t="s">
        <v>21</v>
      </c>
      <c r="B260" s="7"/>
      <c r="C260" s="7">
        <v>279.14</v>
      </c>
      <c r="D260" s="5"/>
      <c r="E260" s="5"/>
      <c r="F260" s="5"/>
      <c r="G260" s="5"/>
      <c r="H260" s="5"/>
      <c r="I260" s="5"/>
      <c r="J260" s="5"/>
      <c r="K260" s="5"/>
    </row>
    <row r="261" spans="1:21" x14ac:dyDescent="0.3">
      <c r="A261" s="6" t="s">
        <v>22</v>
      </c>
      <c r="B261" s="7"/>
      <c r="C261" s="7">
        <v>279.14</v>
      </c>
      <c r="D261" s="5"/>
      <c r="E261" s="5"/>
      <c r="F261" s="5"/>
      <c r="G261" s="5"/>
      <c r="H261" s="5"/>
      <c r="I261" s="5"/>
      <c r="J261" s="5"/>
      <c r="K261" s="5"/>
    </row>
    <row r="262" spans="1:21" ht="27.6" x14ac:dyDescent="0.3">
      <c r="A262" s="9"/>
      <c r="B262" s="9" t="s">
        <v>5</v>
      </c>
      <c r="C262" s="9" t="s">
        <v>10</v>
      </c>
      <c r="D262" s="9" t="s">
        <v>16</v>
      </c>
      <c r="E262" s="10" t="s">
        <v>18</v>
      </c>
      <c r="F262" s="11" t="s">
        <v>21</v>
      </c>
      <c r="G262" s="11" t="s">
        <v>22</v>
      </c>
      <c r="H262" s="11" t="s">
        <v>23</v>
      </c>
      <c r="I262" s="11" t="s">
        <v>24</v>
      </c>
      <c r="J262" s="11" t="s">
        <v>21</v>
      </c>
      <c r="K262" s="11" t="s">
        <v>22</v>
      </c>
      <c r="P262" t="s">
        <v>21</v>
      </c>
      <c r="S262" s="1" t="s">
        <v>23</v>
      </c>
      <c r="U262" t="s">
        <v>24</v>
      </c>
    </row>
    <row r="263" spans="1:21" ht="26.4" x14ac:dyDescent="0.3">
      <c r="A263" s="16" t="s">
        <v>65</v>
      </c>
      <c r="B263" s="16" t="s">
        <v>84</v>
      </c>
      <c r="C263" s="16" t="s">
        <v>85</v>
      </c>
      <c r="D263" s="16">
        <v>55</v>
      </c>
      <c r="E263" s="17" t="s">
        <v>83</v>
      </c>
      <c r="F263" s="14">
        <f t="shared" ref="F263" si="89">G263</f>
        <v>126.91</v>
      </c>
      <c r="G263" s="14">
        <f t="shared" ref="G263" si="90">ROUND($N$4*P263,2)</f>
        <v>126.91</v>
      </c>
      <c r="H263" s="14">
        <f t="shared" ref="H263" si="91">S263</f>
        <v>2.1996000000000002</v>
      </c>
      <c r="I263" s="14">
        <f t="shared" ref="I263" si="92">U263</f>
        <v>0</v>
      </c>
      <c r="J263" s="14">
        <f>TRUNC(F263*H263,2)-0.01</f>
        <v>279.14</v>
      </c>
      <c r="K263" s="14">
        <f t="shared" ref="K263" si="93">J263</f>
        <v>279.14</v>
      </c>
      <c r="P263">
        <v>169.15</v>
      </c>
      <c r="S263" s="3">
        <v>2.1996000000000002</v>
      </c>
      <c r="U263">
        <v>0</v>
      </c>
    </row>
    <row r="265" spans="1:21" x14ac:dyDescent="0.3">
      <c r="A265" s="4" t="s">
        <v>132</v>
      </c>
      <c r="B265" s="5"/>
      <c r="C265" s="5"/>
      <c r="D265" s="5"/>
      <c r="E265" s="5"/>
      <c r="F265" s="5"/>
      <c r="G265" s="5"/>
      <c r="H265" s="5"/>
      <c r="I265" s="5"/>
      <c r="J265" s="5"/>
      <c r="K265" s="5"/>
    </row>
    <row r="266" spans="1:21" x14ac:dyDescent="0.3">
      <c r="A266" s="6" t="s">
        <v>5</v>
      </c>
      <c r="B266" s="7"/>
      <c r="C266" s="7" t="s">
        <v>133</v>
      </c>
      <c r="D266" s="5"/>
      <c r="E266" s="5"/>
      <c r="F266" s="5"/>
      <c r="G266" s="5"/>
      <c r="H266" s="5"/>
      <c r="I266" s="5"/>
      <c r="J266" s="5"/>
      <c r="K266" s="5"/>
    </row>
    <row r="267" spans="1:21" x14ac:dyDescent="0.3">
      <c r="A267" s="6" t="s">
        <v>10</v>
      </c>
      <c r="B267" s="7"/>
      <c r="C267" s="7" t="s">
        <v>134</v>
      </c>
      <c r="D267" s="5"/>
      <c r="E267" s="5"/>
      <c r="F267" s="5"/>
      <c r="G267" s="5"/>
      <c r="H267" s="5"/>
      <c r="I267" s="5"/>
      <c r="J267" s="5"/>
      <c r="K267" s="5"/>
    </row>
    <row r="268" spans="1:21" x14ac:dyDescent="0.3">
      <c r="A268" s="6" t="s">
        <v>12</v>
      </c>
      <c r="B268" s="7"/>
      <c r="C268" s="7" t="s">
        <v>13</v>
      </c>
      <c r="D268" s="5"/>
      <c r="E268" s="5"/>
      <c r="F268" s="5"/>
      <c r="G268" s="5"/>
      <c r="H268" s="5"/>
      <c r="I268" s="5"/>
      <c r="J268" s="5"/>
      <c r="K268" s="5"/>
    </row>
    <row r="269" spans="1:21" x14ac:dyDescent="0.3">
      <c r="A269" s="6" t="s">
        <v>14</v>
      </c>
      <c r="B269" s="7"/>
      <c r="C269" s="7" t="s">
        <v>15</v>
      </c>
      <c r="D269" s="5"/>
      <c r="E269" s="5"/>
      <c r="F269" s="5"/>
      <c r="G269" s="5"/>
      <c r="H269" s="5"/>
      <c r="I269" s="5"/>
      <c r="J269" s="5"/>
      <c r="K269" s="5"/>
    </row>
    <row r="270" spans="1:21" x14ac:dyDescent="0.3">
      <c r="A270" s="6" t="s">
        <v>16</v>
      </c>
      <c r="B270" s="7"/>
      <c r="C270" s="7" t="s">
        <v>17</v>
      </c>
      <c r="D270" s="5"/>
      <c r="E270" s="5"/>
      <c r="F270" s="5"/>
      <c r="G270" s="5"/>
      <c r="H270" s="5"/>
      <c r="I270" s="5"/>
      <c r="J270" s="5"/>
      <c r="K270" s="5"/>
    </row>
    <row r="271" spans="1:21" x14ac:dyDescent="0.3">
      <c r="A271" s="6" t="s">
        <v>18</v>
      </c>
      <c r="B271" s="7"/>
      <c r="C271" s="7" t="s">
        <v>83</v>
      </c>
      <c r="D271" s="5"/>
      <c r="E271" s="5"/>
      <c r="F271" s="5"/>
      <c r="G271" s="5"/>
      <c r="H271" s="5"/>
      <c r="I271" s="5"/>
      <c r="J271" s="5"/>
      <c r="K271" s="5"/>
    </row>
    <row r="272" spans="1:21" x14ac:dyDescent="0.3">
      <c r="A272" s="6" t="s">
        <v>20</v>
      </c>
      <c r="B272" s="7"/>
      <c r="C272" s="7"/>
      <c r="D272" s="5"/>
      <c r="E272" s="5"/>
      <c r="F272" s="5"/>
      <c r="G272" s="5"/>
      <c r="H272" s="5"/>
      <c r="I272" s="5"/>
      <c r="J272" s="5"/>
      <c r="K272" s="5"/>
    </row>
    <row r="273" spans="1:21" x14ac:dyDescent="0.3">
      <c r="A273" s="6" t="s">
        <v>21</v>
      </c>
      <c r="B273" s="7"/>
      <c r="C273" s="7">
        <v>621.72</v>
      </c>
      <c r="D273" s="5"/>
      <c r="E273" s="5"/>
      <c r="F273" s="5"/>
      <c r="G273" s="5"/>
      <c r="H273" s="5"/>
      <c r="I273" s="5"/>
      <c r="J273" s="5"/>
      <c r="K273" s="5"/>
    </row>
    <row r="274" spans="1:21" x14ac:dyDescent="0.3">
      <c r="A274" s="6" t="s">
        <v>22</v>
      </c>
      <c r="B274" s="7"/>
      <c r="C274" s="7">
        <v>621.72</v>
      </c>
      <c r="D274" s="5"/>
      <c r="E274" s="5"/>
      <c r="F274" s="5"/>
      <c r="G274" s="5"/>
      <c r="H274" s="5"/>
      <c r="I274" s="5"/>
      <c r="J274" s="5"/>
      <c r="K274" s="5"/>
    </row>
    <row r="275" spans="1:21" ht="27.6" x14ac:dyDescent="0.3">
      <c r="A275" s="9"/>
      <c r="B275" s="9" t="s">
        <v>5</v>
      </c>
      <c r="C275" s="9" t="s">
        <v>10</v>
      </c>
      <c r="D275" s="9" t="s">
        <v>16</v>
      </c>
      <c r="E275" s="10" t="s">
        <v>18</v>
      </c>
      <c r="F275" s="11" t="s">
        <v>21</v>
      </c>
      <c r="G275" s="11" t="s">
        <v>22</v>
      </c>
      <c r="H275" s="11" t="s">
        <v>23</v>
      </c>
      <c r="I275" s="11" t="s">
        <v>24</v>
      </c>
      <c r="J275" s="11" t="s">
        <v>21</v>
      </c>
      <c r="K275" s="11" t="s">
        <v>22</v>
      </c>
      <c r="P275" t="s">
        <v>21</v>
      </c>
      <c r="S275" s="1" t="s">
        <v>23</v>
      </c>
      <c r="U275" t="s">
        <v>24</v>
      </c>
    </row>
    <row r="276" spans="1:21" ht="26.4" x14ac:dyDescent="0.3">
      <c r="A276" s="16" t="s">
        <v>65</v>
      </c>
      <c r="B276" s="16" t="s">
        <v>84</v>
      </c>
      <c r="C276" s="16" t="s">
        <v>85</v>
      </c>
      <c r="D276" s="16">
        <v>55</v>
      </c>
      <c r="E276" s="17" t="s">
        <v>83</v>
      </c>
      <c r="F276" s="14">
        <f t="shared" ref="F276" si="94">G276</f>
        <v>126.91</v>
      </c>
      <c r="G276" s="14">
        <f t="shared" ref="G276" si="95">ROUND($N$4*P276,2)</f>
        <v>126.91</v>
      </c>
      <c r="H276" s="14">
        <f t="shared" ref="H276" si="96">S276</f>
        <v>4.8990999999999998</v>
      </c>
      <c r="I276" s="14">
        <f t="shared" ref="I276" si="97">U276</f>
        <v>0</v>
      </c>
      <c r="J276" s="14">
        <f>TRUNC(F276*H276,2)-0.02</f>
        <v>621.72</v>
      </c>
      <c r="K276" s="14">
        <f t="shared" ref="K276" si="98">J276</f>
        <v>621.72</v>
      </c>
      <c r="P276">
        <v>169.15</v>
      </c>
      <c r="S276" s="3">
        <v>4.8990999999999998</v>
      </c>
      <c r="U276">
        <v>0</v>
      </c>
    </row>
    <row r="278" spans="1:21" x14ac:dyDescent="0.3">
      <c r="A278" s="4" t="s">
        <v>135</v>
      </c>
      <c r="B278" s="5"/>
      <c r="C278" s="5"/>
      <c r="D278" s="5"/>
      <c r="E278" s="5"/>
      <c r="F278" s="5"/>
      <c r="G278" s="5"/>
      <c r="H278" s="5"/>
      <c r="I278" s="5"/>
      <c r="J278" s="5"/>
      <c r="K278" s="5"/>
    </row>
    <row r="279" spans="1:21" x14ac:dyDescent="0.3">
      <c r="A279" s="6" t="s">
        <v>5</v>
      </c>
      <c r="B279" s="7"/>
      <c r="C279" s="7" t="s">
        <v>136</v>
      </c>
      <c r="D279" s="5"/>
      <c r="E279" s="5"/>
      <c r="F279" s="5"/>
      <c r="G279" s="5"/>
      <c r="H279" s="5"/>
      <c r="I279" s="5"/>
      <c r="J279" s="5"/>
      <c r="K279" s="5"/>
    </row>
    <row r="280" spans="1:21" x14ac:dyDescent="0.3">
      <c r="A280" s="6" t="s">
        <v>10</v>
      </c>
      <c r="B280" s="7"/>
      <c r="C280" s="7" t="s">
        <v>137</v>
      </c>
      <c r="D280" s="5"/>
      <c r="E280" s="5"/>
      <c r="F280" s="5"/>
      <c r="G280" s="5"/>
      <c r="H280" s="5"/>
      <c r="I280" s="5"/>
      <c r="J280" s="5"/>
      <c r="K280" s="5"/>
    </row>
    <row r="281" spans="1:21" x14ac:dyDescent="0.3">
      <c r="A281" s="6" t="s">
        <v>12</v>
      </c>
      <c r="B281" s="7"/>
      <c r="C281" s="7" t="s">
        <v>13</v>
      </c>
      <c r="D281" s="5"/>
      <c r="E281" s="5"/>
      <c r="F281" s="5"/>
      <c r="G281" s="5"/>
      <c r="H281" s="5"/>
      <c r="I281" s="5"/>
      <c r="J281" s="5"/>
      <c r="K281" s="5"/>
    </row>
    <row r="282" spans="1:21" x14ac:dyDescent="0.3">
      <c r="A282" s="6" t="s">
        <v>14</v>
      </c>
      <c r="B282" s="7"/>
      <c r="C282" s="7" t="s">
        <v>15</v>
      </c>
      <c r="D282" s="5"/>
      <c r="E282" s="5"/>
      <c r="F282" s="5"/>
      <c r="G282" s="5"/>
      <c r="H282" s="5"/>
      <c r="I282" s="5"/>
      <c r="J282" s="5"/>
      <c r="K282" s="5"/>
    </row>
    <row r="283" spans="1:21" x14ac:dyDescent="0.3">
      <c r="A283" s="6" t="s">
        <v>16</v>
      </c>
      <c r="B283" s="7"/>
      <c r="C283" s="7" t="s">
        <v>17</v>
      </c>
      <c r="D283" s="5"/>
      <c r="E283" s="5"/>
      <c r="F283" s="5"/>
      <c r="G283" s="5"/>
      <c r="H283" s="5"/>
      <c r="I283" s="5"/>
      <c r="J283" s="5"/>
      <c r="K283" s="5"/>
    </row>
    <row r="284" spans="1:21" x14ac:dyDescent="0.3">
      <c r="A284" s="6" t="s">
        <v>18</v>
      </c>
      <c r="B284" s="7"/>
      <c r="C284" s="7" t="s">
        <v>83</v>
      </c>
      <c r="D284" s="5"/>
      <c r="E284" s="5"/>
      <c r="F284" s="5"/>
      <c r="G284" s="5"/>
      <c r="H284" s="5"/>
      <c r="I284" s="5"/>
      <c r="J284" s="5"/>
      <c r="K284" s="5"/>
    </row>
    <row r="285" spans="1:21" x14ac:dyDescent="0.3">
      <c r="A285" s="6" t="s">
        <v>20</v>
      </c>
      <c r="B285" s="7"/>
      <c r="C285" s="7"/>
      <c r="D285" s="5"/>
      <c r="E285" s="5"/>
      <c r="F285" s="5"/>
      <c r="G285" s="5"/>
      <c r="H285" s="5"/>
      <c r="I285" s="5"/>
      <c r="J285" s="5"/>
      <c r="K285" s="5"/>
    </row>
    <row r="286" spans="1:21" x14ac:dyDescent="0.3">
      <c r="A286" s="6" t="s">
        <v>21</v>
      </c>
      <c r="B286" s="7"/>
      <c r="C286" s="7">
        <v>397.48</v>
      </c>
      <c r="D286" s="5"/>
      <c r="E286" s="5"/>
      <c r="F286" s="5"/>
      <c r="G286" s="5"/>
      <c r="H286" s="5"/>
      <c r="I286" s="5"/>
      <c r="J286" s="5"/>
      <c r="K286" s="5"/>
    </row>
    <row r="287" spans="1:21" x14ac:dyDescent="0.3">
      <c r="A287" s="6" t="s">
        <v>22</v>
      </c>
      <c r="B287" s="7"/>
      <c r="C287" s="7">
        <v>397.48</v>
      </c>
      <c r="D287" s="5"/>
      <c r="E287" s="5"/>
      <c r="F287" s="5"/>
      <c r="G287" s="5"/>
      <c r="H287" s="5"/>
      <c r="I287" s="5"/>
      <c r="J287" s="5"/>
      <c r="K287" s="5"/>
    </row>
    <row r="288" spans="1:21" ht="27.6" x14ac:dyDescent="0.3">
      <c r="A288" s="9"/>
      <c r="B288" s="9" t="s">
        <v>5</v>
      </c>
      <c r="C288" s="9" t="s">
        <v>10</v>
      </c>
      <c r="D288" s="9" t="s">
        <v>16</v>
      </c>
      <c r="E288" s="10" t="s">
        <v>18</v>
      </c>
      <c r="F288" s="11" t="s">
        <v>21</v>
      </c>
      <c r="G288" s="11" t="s">
        <v>22</v>
      </c>
      <c r="H288" s="11" t="s">
        <v>23</v>
      </c>
      <c r="I288" s="11" t="s">
        <v>24</v>
      </c>
      <c r="J288" s="11" t="s">
        <v>21</v>
      </c>
      <c r="K288" s="11" t="s">
        <v>22</v>
      </c>
      <c r="P288" t="s">
        <v>21</v>
      </c>
      <c r="S288" s="1" t="s">
        <v>23</v>
      </c>
      <c r="U288" t="s">
        <v>24</v>
      </c>
    </row>
    <row r="289" spans="1:21" ht="26.4" x14ac:dyDescent="0.3">
      <c r="A289" s="16" t="s">
        <v>65</v>
      </c>
      <c r="B289" s="16" t="s">
        <v>84</v>
      </c>
      <c r="C289" s="16" t="s">
        <v>85</v>
      </c>
      <c r="D289" s="16">
        <v>55</v>
      </c>
      <c r="E289" s="17" t="s">
        <v>83</v>
      </c>
      <c r="F289" s="14">
        <f t="shared" ref="F289" si="99">G289</f>
        <v>126.91</v>
      </c>
      <c r="G289" s="14">
        <f t="shared" ref="G289" si="100">ROUND($N$4*P289,2)</f>
        <v>126.91</v>
      </c>
      <c r="H289" s="14">
        <f t="shared" ref="H289" si="101">S289</f>
        <v>3.1320999999999999</v>
      </c>
      <c r="I289" s="14">
        <f t="shared" ref="I289" si="102">U289</f>
        <v>0</v>
      </c>
      <c r="J289" s="14">
        <f>TRUNC(F289*H289,2)-0.01</f>
        <v>397.48</v>
      </c>
      <c r="K289" s="14">
        <f t="shared" ref="K289" si="103">J289</f>
        <v>397.48</v>
      </c>
      <c r="P289">
        <v>169.15</v>
      </c>
      <c r="S289" s="3">
        <v>3.1320999999999999</v>
      </c>
      <c r="U289">
        <v>0</v>
      </c>
    </row>
    <row r="291" spans="1:21" x14ac:dyDescent="0.3">
      <c r="A291" s="4" t="s">
        <v>138</v>
      </c>
      <c r="B291" s="5"/>
      <c r="C291" s="5"/>
      <c r="D291" s="5"/>
      <c r="E291" s="5"/>
      <c r="F291" s="5"/>
      <c r="G291" s="5"/>
      <c r="H291" s="5"/>
      <c r="I291" s="5"/>
      <c r="J291" s="5"/>
      <c r="K291" s="5"/>
    </row>
    <row r="292" spans="1:21" x14ac:dyDescent="0.3">
      <c r="A292" s="6" t="s">
        <v>5</v>
      </c>
      <c r="B292" s="7"/>
      <c r="C292" s="7" t="s">
        <v>139</v>
      </c>
      <c r="D292" s="5"/>
      <c r="E292" s="5"/>
      <c r="F292" s="5"/>
      <c r="G292" s="5"/>
      <c r="H292" s="5"/>
      <c r="I292" s="5"/>
      <c r="J292" s="5"/>
      <c r="K292" s="5"/>
    </row>
    <row r="293" spans="1:21" x14ac:dyDescent="0.3">
      <c r="A293" s="6" t="s">
        <v>10</v>
      </c>
      <c r="B293" s="7"/>
      <c r="C293" s="7" t="s">
        <v>140</v>
      </c>
      <c r="D293" s="5"/>
      <c r="E293" s="5"/>
      <c r="F293" s="5"/>
      <c r="G293" s="5"/>
      <c r="H293" s="5"/>
      <c r="I293" s="5"/>
      <c r="J293" s="5"/>
      <c r="K293" s="5"/>
    </row>
    <row r="294" spans="1:21" x14ac:dyDescent="0.3">
      <c r="A294" s="6" t="s">
        <v>12</v>
      </c>
      <c r="B294" s="7"/>
      <c r="C294" s="7" t="s">
        <v>13</v>
      </c>
      <c r="D294" s="5"/>
      <c r="E294" s="5"/>
      <c r="F294" s="5"/>
      <c r="G294" s="5"/>
      <c r="H294" s="5"/>
      <c r="I294" s="5"/>
      <c r="J294" s="5"/>
      <c r="K294" s="5"/>
    </row>
    <row r="295" spans="1:21" x14ac:dyDescent="0.3">
      <c r="A295" s="6" t="s">
        <v>14</v>
      </c>
      <c r="B295" s="7"/>
      <c r="C295" s="7" t="s">
        <v>15</v>
      </c>
      <c r="D295" s="5"/>
      <c r="E295" s="5"/>
      <c r="F295" s="5"/>
      <c r="G295" s="5"/>
      <c r="H295" s="5"/>
      <c r="I295" s="5"/>
      <c r="J295" s="5"/>
      <c r="K295" s="5"/>
    </row>
    <row r="296" spans="1:21" x14ac:dyDescent="0.3">
      <c r="A296" s="6" t="s">
        <v>16</v>
      </c>
      <c r="B296" s="7"/>
      <c r="C296" s="7" t="s">
        <v>17</v>
      </c>
      <c r="D296" s="5"/>
      <c r="E296" s="5"/>
      <c r="F296" s="5"/>
      <c r="G296" s="5"/>
      <c r="H296" s="5"/>
      <c r="I296" s="5"/>
      <c r="J296" s="5"/>
      <c r="K296" s="5"/>
    </row>
    <row r="297" spans="1:21" x14ac:dyDescent="0.3">
      <c r="A297" s="6" t="s">
        <v>18</v>
      </c>
      <c r="B297" s="7"/>
      <c r="C297" s="7" t="s">
        <v>83</v>
      </c>
      <c r="D297" s="5"/>
      <c r="E297" s="5"/>
      <c r="F297" s="5"/>
      <c r="G297" s="5"/>
      <c r="H297" s="5"/>
      <c r="I297" s="5"/>
      <c r="J297" s="5"/>
      <c r="K297" s="5"/>
    </row>
    <row r="298" spans="1:21" x14ac:dyDescent="0.3">
      <c r="A298" s="6" t="s">
        <v>20</v>
      </c>
      <c r="B298" s="7"/>
      <c r="C298" s="7"/>
      <c r="D298" s="5"/>
      <c r="E298" s="5"/>
      <c r="F298" s="5"/>
      <c r="G298" s="5"/>
      <c r="H298" s="5"/>
      <c r="I298" s="5"/>
      <c r="J298" s="5"/>
      <c r="K298" s="5"/>
    </row>
    <row r="299" spans="1:21" x14ac:dyDescent="0.3">
      <c r="A299" s="6" t="s">
        <v>21</v>
      </c>
      <c r="B299" s="7"/>
      <c r="C299" s="8">
        <v>956.53</v>
      </c>
      <c r="D299" s="5"/>
      <c r="E299" s="5"/>
      <c r="F299" s="5"/>
      <c r="G299" s="5"/>
      <c r="H299" s="5"/>
      <c r="I299" s="5"/>
      <c r="J299" s="5"/>
      <c r="K299" s="5"/>
    </row>
    <row r="300" spans="1:21" x14ac:dyDescent="0.3">
      <c r="A300" s="6" t="s">
        <v>22</v>
      </c>
      <c r="B300" s="7"/>
      <c r="C300" s="8">
        <v>956.53</v>
      </c>
      <c r="D300" s="5"/>
      <c r="E300" s="5"/>
      <c r="F300" s="5"/>
      <c r="G300" s="5"/>
      <c r="H300" s="5"/>
      <c r="I300" s="5"/>
      <c r="J300" s="5"/>
      <c r="K300" s="5"/>
    </row>
    <row r="301" spans="1:21" ht="27.6" x14ac:dyDescent="0.3">
      <c r="A301" s="9"/>
      <c r="B301" s="9" t="s">
        <v>5</v>
      </c>
      <c r="C301" s="9" t="s">
        <v>10</v>
      </c>
      <c r="D301" s="9" t="s">
        <v>16</v>
      </c>
      <c r="E301" s="10" t="s">
        <v>18</v>
      </c>
      <c r="F301" s="11" t="s">
        <v>21</v>
      </c>
      <c r="G301" s="11" t="s">
        <v>22</v>
      </c>
      <c r="H301" s="11" t="s">
        <v>23</v>
      </c>
      <c r="I301" s="11" t="s">
        <v>24</v>
      </c>
      <c r="J301" s="11" t="s">
        <v>21</v>
      </c>
      <c r="K301" s="11" t="s">
        <v>22</v>
      </c>
      <c r="P301" t="s">
        <v>21</v>
      </c>
      <c r="S301" s="1" t="s">
        <v>23</v>
      </c>
      <c r="U301" t="s">
        <v>24</v>
      </c>
    </row>
    <row r="302" spans="1:21" ht="26.4" x14ac:dyDescent="0.3">
      <c r="A302" s="16" t="s">
        <v>65</v>
      </c>
      <c r="B302" s="16" t="s">
        <v>84</v>
      </c>
      <c r="C302" s="16" t="s">
        <v>85</v>
      </c>
      <c r="D302" s="16">
        <v>55</v>
      </c>
      <c r="E302" s="17" t="s">
        <v>83</v>
      </c>
      <c r="F302" s="14">
        <f t="shared" ref="F302" si="104">G302</f>
        <v>126.91</v>
      </c>
      <c r="G302" s="14">
        <f t="shared" ref="G302" si="105">ROUND($N$4*P302,2)</f>
        <v>126.91</v>
      </c>
      <c r="H302" s="14">
        <f t="shared" ref="H302" si="106">S302</f>
        <v>7.5373000000000001</v>
      </c>
      <c r="I302" s="14">
        <f t="shared" ref="I302" si="107">U302</f>
        <v>0</v>
      </c>
      <c r="J302" s="14">
        <f>TRUNC(F302*H302,2)-0.02</f>
        <v>956.53</v>
      </c>
      <c r="K302" s="14">
        <f t="shared" ref="K302" si="108">J302</f>
        <v>956.53</v>
      </c>
      <c r="P302">
        <v>169.15</v>
      </c>
      <c r="S302" s="3">
        <v>7.5373000000000001</v>
      </c>
      <c r="U302">
        <v>0</v>
      </c>
    </row>
    <row r="304" spans="1:21" x14ac:dyDescent="0.3">
      <c r="A304" s="4" t="s">
        <v>141</v>
      </c>
      <c r="B304" s="5"/>
      <c r="C304" s="5"/>
      <c r="D304" s="5"/>
      <c r="E304" s="5"/>
      <c r="F304" s="5"/>
      <c r="G304" s="5"/>
      <c r="H304" s="5"/>
      <c r="I304" s="5"/>
      <c r="J304" s="5"/>
      <c r="K304" s="5"/>
    </row>
    <row r="305" spans="1:21" x14ac:dyDescent="0.3">
      <c r="A305" s="6" t="s">
        <v>5</v>
      </c>
      <c r="B305" s="7"/>
      <c r="C305" s="7" t="s">
        <v>142</v>
      </c>
      <c r="D305" s="5"/>
      <c r="E305" s="5"/>
      <c r="F305" s="5"/>
      <c r="G305" s="5"/>
      <c r="H305" s="5"/>
      <c r="I305" s="5"/>
      <c r="J305" s="5"/>
      <c r="K305" s="5"/>
    </row>
    <row r="306" spans="1:21" x14ac:dyDescent="0.3">
      <c r="A306" s="6" t="s">
        <v>10</v>
      </c>
      <c r="B306" s="7"/>
      <c r="C306" s="7" t="s">
        <v>143</v>
      </c>
      <c r="D306" s="5"/>
      <c r="E306" s="5"/>
      <c r="F306" s="5"/>
      <c r="G306" s="5"/>
      <c r="H306" s="5"/>
      <c r="I306" s="5"/>
      <c r="J306" s="5"/>
      <c r="K306" s="5"/>
    </row>
    <row r="307" spans="1:21" x14ac:dyDescent="0.3">
      <c r="A307" s="6" t="s">
        <v>12</v>
      </c>
      <c r="B307" s="7"/>
      <c r="C307" s="7" t="s">
        <v>13</v>
      </c>
      <c r="D307" s="5"/>
      <c r="E307" s="5"/>
      <c r="F307" s="5"/>
      <c r="G307" s="5"/>
      <c r="H307" s="5"/>
      <c r="I307" s="5"/>
      <c r="J307" s="5"/>
      <c r="K307" s="5"/>
    </row>
    <row r="308" spans="1:21" x14ac:dyDescent="0.3">
      <c r="A308" s="6" t="s">
        <v>14</v>
      </c>
      <c r="B308" s="7"/>
      <c r="C308" s="7" t="s">
        <v>15</v>
      </c>
      <c r="D308" s="5"/>
      <c r="E308" s="5"/>
      <c r="F308" s="5"/>
      <c r="G308" s="5"/>
      <c r="H308" s="5"/>
      <c r="I308" s="5"/>
      <c r="J308" s="5"/>
      <c r="K308" s="5"/>
    </row>
    <row r="309" spans="1:21" x14ac:dyDescent="0.3">
      <c r="A309" s="6" t="s">
        <v>16</v>
      </c>
      <c r="B309" s="7"/>
      <c r="C309" s="7" t="s">
        <v>17</v>
      </c>
      <c r="D309" s="5"/>
      <c r="E309" s="5"/>
      <c r="F309" s="5"/>
      <c r="G309" s="5"/>
      <c r="H309" s="5"/>
      <c r="I309" s="5"/>
      <c r="J309" s="5"/>
      <c r="K309" s="5"/>
    </row>
    <row r="310" spans="1:21" x14ac:dyDescent="0.3">
      <c r="A310" s="6" t="s">
        <v>18</v>
      </c>
      <c r="B310" s="7"/>
      <c r="C310" s="7" t="s">
        <v>83</v>
      </c>
      <c r="D310" s="5"/>
      <c r="E310" s="5"/>
      <c r="F310" s="5"/>
      <c r="G310" s="5"/>
      <c r="H310" s="5"/>
      <c r="I310" s="5"/>
      <c r="J310" s="5"/>
      <c r="K310" s="5"/>
    </row>
    <row r="311" spans="1:21" x14ac:dyDescent="0.3">
      <c r="A311" s="6" t="s">
        <v>20</v>
      </c>
      <c r="B311" s="7"/>
      <c r="C311" s="7"/>
      <c r="D311" s="5"/>
      <c r="E311" s="5"/>
      <c r="F311" s="5"/>
      <c r="G311" s="5"/>
      <c r="H311" s="5"/>
      <c r="I311" s="5"/>
      <c r="J311" s="5"/>
      <c r="K311" s="5"/>
    </row>
    <row r="312" spans="1:21" x14ac:dyDescent="0.3">
      <c r="A312" s="6" t="s">
        <v>21</v>
      </c>
      <c r="B312" s="7"/>
      <c r="C312" s="7">
        <v>150.43</v>
      </c>
      <c r="D312" s="5"/>
      <c r="E312" s="5"/>
      <c r="F312" s="5"/>
      <c r="G312" s="5"/>
      <c r="H312" s="5"/>
      <c r="I312" s="5"/>
      <c r="J312" s="5"/>
      <c r="K312" s="5"/>
    </row>
    <row r="313" spans="1:21" x14ac:dyDescent="0.3">
      <c r="A313" s="6" t="s">
        <v>22</v>
      </c>
      <c r="B313" s="7"/>
      <c r="C313" s="7">
        <v>150.43</v>
      </c>
      <c r="D313" s="5"/>
      <c r="E313" s="5"/>
      <c r="F313" s="5"/>
      <c r="G313" s="5"/>
      <c r="H313" s="5"/>
      <c r="I313" s="5"/>
      <c r="J313" s="5"/>
      <c r="K313" s="5"/>
    </row>
    <row r="314" spans="1:21" ht="27.6" x14ac:dyDescent="0.3">
      <c r="A314" s="9"/>
      <c r="B314" s="9" t="s">
        <v>5</v>
      </c>
      <c r="C314" s="9" t="s">
        <v>10</v>
      </c>
      <c r="D314" s="9" t="s">
        <v>16</v>
      </c>
      <c r="E314" s="10" t="s">
        <v>18</v>
      </c>
      <c r="F314" s="11" t="s">
        <v>21</v>
      </c>
      <c r="G314" s="11" t="s">
        <v>22</v>
      </c>
      <c r="H314" s="11" t="s">
        <v>23</v>
      </c>
      <c r="I314" s="11" t="s">
        <v>24</v>
      </c>
      <c r="J314" s="11" t="s">
        <v>21</v>
      </c>
      <c r="K314" s="11" t="s">
        <v>22</v>
      </c>
      <c r="P314" t="s">
        <v>21</v>
      </c>
      <c r="S314" s="1" t="s">
        <v>23</v>
      </c>
      <c r="U314" t="s">
        <v>24</v>
      </c>
    </row>
    <row r="315" spans="1:21" ht="26.4" x14ac:dyDescent="0.3">
      <c r="A315" s="16" t="s">
        <v>65</v>
      </c>
      <c r="B315" s="16" t="s">
        <v>84</v>
      </c>
      <c r="C315" s="16" t="s">
        <v>85</v>
      </c>
      <c r="D315" s="16">
        <v>55</v>
      </c>
      <c r="E315" s="17" t="s">
        <v>83</v>
      </c>
      <c r="F315" s="14">
        <f t="shared" ref="F315" si="109">G315</f>
        <v>126.91</v>
      </c>
      <c r="G315" s="14">
        <f t="shared" ref="G315" si="110">ROUND($N$4*P315,2)</f>
        <v>126.91</v>
      </c>
      <c r="H315" s="14">
        <f t="shared" ref="H315" si="111">S315</f>
        <v>1.1854</v>
      </c>
      <c r="I315" s="14">
        <f t="shared" ref="I315" si="112">U315</f>
        <v>0</v>
      </c>
      <c r="J315" s="14">
        <f>TRUNC(F315*H315,2)</f>
        <v>150.43</v>
      </c>
      <c r="K315" s="14">
        <f t="shared" ref="K315" si="113">J315</f>
        <v>150.43</v>
      </c>
      <c r="P315">
        <v>169.15</v>
      </c>
      <c r="S315" s="3">
        <v>1.1854</v>
      </c>
      <c r="U315">
        <v>0</v>
      </c>
    </row>
    <row r="317" spans="1:21" x14ac:dyDescent="0.3">
      <c r="A317" s="4" t="s">
        <v>144</v>
      </c>
      <c r="B317" s="5"/>
      <c r="C317" s="5"/>
      <c r="D317" s="5"/>
      <c r="E317" s="5"/>
      <c r="F317" s="5"/>
      <c r="G317" s="5"/>
      <c r="H317" s="5"/>
      <c r="I317" s="5"/>
      <c r="J317" s="5"/>
      <c r="K317" s="5"/>
    </row>
    <row r="318" spans="1:21" x14ac:dyDescent="0.3">
      <c r="A318" s="6" t="s">
        <v>5</v>
      </c>
      <c r="B318" s="7"/>
      <c r="C318" s="7" t="s">
        <v>145</v>
      </c>
      <c r="D318" s="5"/>
      <c r="E318" s="5"/>
      <c r="F318" s="5"/>
      <c r="G318" s="5"/>
      <c r="H318" s="5"/>
      <c r="I318" s="5"/>
      <c r="J318" s="5"/>
      <c r="K318" s="5"/>
    </row>
    <row r="319" spans="1:21" x14ac:dyDescent="0.3">
      <c r="A319" s="6" t="s">
        <v>10</v>
      </c>
      <c r="B319" s="7"/>
      <c r="C319" s="7" t="s">
        <v>146</v>
      </c>
      <c r="D319" s="5"/>
      <c r="E319" s="5"/>
      <c r="F319" s="5"/>
      <c r="G319" s="5"/>
      <c r="H319" s="5"/>
      <c r="I319" s="5"/>
      <c r="J319" s="5"/>
      <c r="K319" s="5"/>
    </row>
    <row r="320" spans="1:21" x14ac:dyDescent="0.3">
      <c r="A320" s="6" t="s">
        <v>12</v>
      </c>
      <c r="B320" s="7"/>
      <c r="C320" s="7" t="s">
        <v>13</v>
      </c>
      <c r="D320" s="5"/>
      <c r="E320" s="5"/>
      <c r="F320" s="5"/>
      <c r="G320" s="5"/>
      <c r="H320" s="5"/>
      <c r="I320" s="5"/>
      <c r="J320" s="5"/>
      <c r="K320" s="5"/>
    </row>
    <row r="321" spans="1:21" x14ac:dyDescent="0.3">
      <c r="A321" s="6" t="s">
        <v>14</v>
      </c>
      <c r="B321" s="7"/>
      <c r="C321" s="7" t="s">
        <v>15</v>
      </c>
      <c r="D321" s="5"/>
      <c r="E321" s="5"/>
      <c r="F321" s="5"/>
      <c r="G321" s="5"/>
      <c r="H321" s="5"/>
      <c r="I321" s="5"/>
      <c r="J321" s="5"/>
      <c r="K321" s="5"/>
    </row>
    <row r="322" spans="1:21" x14ac:dyDescent="0.3">
      <c r="A322" s="6" t="s">
        <v>16</v>
      </c>
      <c r="B322" s="7"/>
      <c r="C322" s="7" t="s">
        <v>17</v>
      </c>
      <c r="D322" s="5"/>
      <c r="E322" s="5"/>
      <c r="F322" s="5"/>
      <c r="G322" s="5"/>
      <c r="H322" s="5"/>
      <c r="I322" s="5"/>
      <c r="J322" s="5"/>
      <c r="K322" s="5"/>
    </row>
    <row r="323" spans="1:21" x14ac:dyDescent="0.3">
      <c r="A323" s="6" t="s">
        <v>18</v>
      </c>
      <c r="B323" s="7"/>
      <c r="C323" s="7" t="s">
        <v>83</v>
      </c>
      <c r="D323" s="5"/>
      <c r="E323" s="5"/>
      <c r="F323" s="5"/>
      <c r="G323" s="5"/>
      <c r="H323" s="5"/>
      <c r="I323" s="5"/>
      <c r="J323" s="5"/>
      <c r="K323" s="5"/>
    </row>
    <row r="324" spans="1:21" x14ac:dyDescent="0.3">
      <c r="A324" s="6" t="s">
        <v>20</v>
      </c>
      <c r="B324" s="7"/>
      <c r="C324" s="7"/>
      <c r="D324" s="5"/>
      <c r="E324" s="5"/>
      <c r="F324" s="5"/>
      <c r="G324" s="5"/>
      <c r="H324" s="5"/>
      <c r="I324" s="5"/>
      <c r="J324" s="5"/>
      <c r="K324" s="5"/>
    </row>
    <row r="325" spans="1:21" x14ac:dyDescent="0.3">
      <c r="A325" s="6" t="s">
        <v>21</v>
      </c>
      <c r="B325" s="7"/>
      <c r="C325" s="7">
        <v>42.96</v>
      </c>
      <c r="D325" s="5"/>
      <c r="E325" s="5"/>
      <c r="F325" s="5"/>
      <c r="G325" s="5"/>
      <c r="H325" s="5"/>
      <c r="I325" s="5"/>
      <c r="J325" s="5"/>
      <c r="K325" s="5"/>
    </row>
    <row r="326" spans="1:21" x14ac:dyDescent="0.3">
      <c r="A326" s="6" t="s">
        <v>22</v>
      </c>
      <c r="B326" s="7"/>
      <c r="C326" s="7">
        <v>42.96</v>
      </c>
      <c r="D326" s="5"/>
      <c r="E326" s="5"/>
      <c r="F326" s="5"/>
      <c r="G326" s="5"/>
      <c r="H326" s="5"/>
      <c r="I326" s="5"/>
      <c r="J326" s="5"/>
      <c r="K326" s="5"/>
    </row>
    <row r="327" spans="1:21" ht="27.6" x14ac:dyDescent="0.3">
      <c r="A327" s="9"/>
      <c r="B327" s="9" t="s">
        <v>5</v>
      </c>
      <c r="C327" s="9" t="s">
        <v>10</v>
      </c>
      <c r="D327" s="9" t="s">
        <v>16</v>
      </c>
      <c r="E327" s="10" t="s">
        <v>18</v>
      </c>
      <c r="F327" s="11" t="s">
        <v>21</v>
      </c>
      <c r="G327" s="11" t="s">
        <v>22</v>
      </c>
      <c r="H327" s="11" t="s">
        <v>23</v>
      </c>
      <c r="I327" s="11" t="s">
        <v>24</v>
      </c>
      <c r="J327" s="11" t="s">
        <v>21</v>
      </c>
      <c r="K327" s="11" t="s">
        <v>22</v>
      </c>
      <c r="P327" t="s">
        <v>21</v>
      </c>
      <c r="S327" s="1" t="s">
        <v>23</v>
      </c>
      <c r="U327" t="s">
        <v>24</v>
      </c>
    </row>
    <row r="328" spans="1:21" ht="26.4" x14ac:dyDescent="0.3">
      <c r="A328" s="16" t="s">
        <v>65</v>
      </c>
      <c r="B328" s="16" t="s">
        <v>84</v>
      </c>
      <c r="C328" s="16" t="s">
        <v>85</v>
      </c>
      <c r="D328" s="16">
        <v>55</v>
      </c>
      <c r="E328" s="17" t="s">
        <v>83</v>
      </c>
      <c r="F328" s="14">
        <f t="shared" ref="F328" si="114">G328</f>
        <v>126.91</v>
      </c>
      <c r="G328" s="14">
        <f t="shared" ref="G328" si="115">ROUND($N$4*P328,2)</f>
        <v>126.91</v>
      </c>
      <c r="H328" s="14">
        <f t="shared" ref="H328" si="116">S328</f>
        <v>0.33860000000000001</v>
      </c>
      <c r="I328" s="14">
        <f t="shared" ref="I328" si="117">U328</f>
        <v>0</v>
      </c>
      <c r="J328" s="14">
        <f>TRUNC(F328*H328,2)-0.01</f>
        <v>42.96</v>
      </c>
      <c r="K328" s="14">
        <f t="shared" ref="K328" si="118">J328</f>
        <v>42.96</v>
      </c>
      <c r="P328">
        <v>169.15</v>
      </c>
      <c r="S328" s="3">
        <v>0.33860000000000001</v>
      </c>
      <c r="U328">
        <v>0</v>
      </c>
    </row>
    <row r="330" spans="1:21" x14ac:dyDescent="0.3">
      <c r="A330" s="4" t="s">
        <v>147</v>
      </c>
      <c r="B330" s="5"/>
      <c r="C330" s="5"/>
      <c r="D330" s="5"/>
      <c r="E330" s="5"/>
      <c r="F330" s="5"/>
      <c r="G330" s="5"/>
      <c r="H330" s="5"/>
      <c r="I330" s="5"/>
      <c r="J330" s="5"/>
      <c r="K330" s="5"/>
    </row>
    <row r="331" spans="1:21" x14ac:dyDescent="0.3">
      <c r="A331" s="6" t="s">
        <v>5</v>
      </c>
      <c r="B331" s="7"/>
      <c r="C331" s="7" t="s">
        <v>148</v>
      </c>
      <c r="D331" s="5"/>
      <c r="E331" s="5"/>
      <c r="F331" s="5"/>
      <c r="G331" s="5"/>
      <c r="H331" s="5"/>
      <c r="I331" s="5"/>
      <c r="J331" s="5"/>
      <c r="K331" s="5"/>
    </row>
    <row r="332" spans="1:21" x14ac:dyDescent="0.3">
      <c r="A332" s="6" t="s">
        <v>10</v>
      </c>
      <c r="B332" s="7"/>
      <c r="C332" s="7" t="s">
        <v>149</v>
      </c>
      <c r="D332" s="5"/>
      <c r="E332" s="5"/>
      <c r="F332" s="5"/>
      <c r="G332" s="5"/>
      <c r="H332" s="5"/>
      <c r="I332" s="5"/>
      <c r="J332" s="5"/>
      <c r="K332" s="5"/>
    </row>
    <row r="333" spans="1:21" x14ac:dyDescent="0.3">
      <c r="A333" s="6" t="s">
        <v>12</v>
      </c>
      <c r="B333" s="7"/>
      <c r="C333" s="7" t="s">
        <v>13</v>
      </c>
      <c r="D333" s="5"/>
      <c r="E333" s="5"/>
      <c r="F333" s="5"/>
      <c r="G333" s="5"/>
      <c r="H333" s="5"/>
      <c r="I333" s="5"/>
      <c r="J333" s="5"/>
      <c r="K333" s="5"/>
    </row>
    <row r="334" spans="1:21" x14ac:dyDescent="0.3">
      <c r="A334" s="6" t="s">
        <v>14</v>
      </c>
      <c r="B334" s="7"/>
      <c r="C334" s="7" t="s">
        <v>15</v>
      </c>
      <c r="D334" s="5"/>
      <c r="E334" s="5"/>
      <c r="F334" s="5"/>
      <c r="G334" s="5"/>
      <c r="H334" s="5"/>
      <c r="I334" s="5"/>
      <c r="J334" s="5"/>
      <c r="K334" s="5"/>
    </row>
    <row r="335" spans="1:21" x14ac:dyDescent="0.3">
      <c r="A335" s="6" t="s">
        <v>16</v>
      </c>
      <c r="B335" s="7"/>
      <c r="C335" s="7" t="s">
        <v>17</v>
      </c>
      <c r="D335" s="5"/>
      <c r="E335" s="5"/>
      <c r="F335" s="5"/>
      <c r="G335" s="5"/>
      <c r="H335" s="5"/>
      <c r="I335" s="5"/>
      <c r="J335" s="5"/>
      <c r="K335" s="5"/>
    </row>
    <row r="336" spans="1:21" x14ac:dyDescent="0.3">
      <c r="A336" s="6" t="s">
        <v>18</v>
      </c>
      <c r="B336" s="7"/>
      <c r="C336" s="7" t="s">
        <v>83</v>
      </c>
      <c r="D336" s="5"/>
      <c r="E336" s="5"/>
      <c r="F336" s="5"/>
      <c r="G336" s="5"/>
      <c r="H336" s="5"/>
      <c r="I336" s="5"/>
      <c r="J336" s="5"/>
      <c r="K336" s="5"/>
    </row>
    <row r="337" spans="1:21" x14ac:dyDescent="0.3">
      <c r="A337" s="6" t="s">
        <v>20</v>
      </c>
      <c r="B337" s="7"/>
      <c r="C337" s="7"/>
      <c r="D337" s="5"/>
      <c r="E337" s="5"/>
      <c r="F337" s="5"/>
      <c r="G337" s="5"/>
      <c r="H337" s="5"/>
      <c r="I337" s="5"/>
      <c r="J337" s="5"/>
      <c r="K337" s="5"/>
    </row>
    <row r="338" spans="1:21" x14ac:dyDescent="0.3">
      <c r="A338" s="6" t="s">
        <v>21</v>
      </c>
      <c r="B338" s="7"/>
      <c r="C338" s="7">
        <v>150.11000000000001</v>
      </c>
      <c r="D338" s="5"/>
      <c r="E338" s="5"/>
      <c r="F338" s="5"/>
      <c r="G338" s="5"/>
      <c r="H338" s="5"/>
      <c r="I338" s="5"/>
      <c r="J338" s="5"/>
      <c r="K338" s="5"/>
    </row>
    <row r="339" spans="1:21" x14ac:dyDescent="0.3">
      <c r="A339" s="6" t="s">
        <v>22</v>
      </c>
      <c r="B339" s="7"/>
      <c r="C339" s="7">
        <v>150.11000000000001</v>
      </c>
      <c r="D339" s="5"/>
      <c r="E339" s="5"/>
      <c r="F339" s="5"/>
      <c r="G339" s="5"/>
      <c r="H339" s="5"/>
      <c r="I339" s="5"/>
      <c r="J339" s="5"/>
      <c r="K339" s="5"/>
    </row>
    <row r="340" spans="1:21" ht="27.6" x14ac:dyDescent="0.3">
      <c r="A340" s="9"/>
      <c r="B340" s="9" t="s">
        <v>5</v>
      </c>
      <c r="C340" s="9" t="s">
        <v>10</v>
      </c>
      <c r="D340" s="9" t="s">
        <v>16</v>
      </c>
      <c r="E340" s="10" t="s">
        <v>18</v>
      </c>
      <c r="F340" s="11" t="s">
        <v>21</v>
      </c>
      <c r="G340" s="11" t="s">
        <v>22</v>
      </c>
      <c r="H340" s="11" t="s">
        <v>23</v>
      </c>
      <c r="I340" s="11" t="s">
        <v>24</v>
      </c>
      <c r="J340" s="11" t="s">
        <v>21</v>
      </c>
      <c r="K340" s="11" t="s">
        <v>22</v>
      </c>
      <c r="P340" t="s">
        <v>21</v>
      </c>
      <c r="S340" s="1" t="s">
        <v>23</v>
      </c>
      <c r="U340" t="s">
        <v>24</v>
      </c>
    </row>
    <row r="341" spans="1:21" ht="26.4" x14ac:dyDescent="0.3">
      <c r="A341" s="16" t="s">
        <v>65</v>
      </c>
      <c r="B341" s="16" t="s">
        <v>84</v>
      </c>
      <c r="C341" s="16" t="s">
        <v>85</v>
      </c>
      <c r="D341" s="16">
        <v>55</v>
      </c>
      <c r="E341" s="17" t="s">
        <v>83</v>
      </c>
      <c r="F341" s="14">
        <f t="shared" ref="F341" si="119">G341</f>
        <v>126.91</v>
      </c>
      <c r="G341" s="14">
        <f t="shared" ref="G341" si="120">ROUND($N$4*P341,2)</f>
        <v>126.91</v>
      </c>
      <c r="H341" s="14">
        <f t="shared" ref="H341" si="121">S341</f>
        <v>1.1829000000000001</v>
      </c>
      <c r="I341" s="14">
        <f t="shared" ref="I341" si="122">U341</f>
        <v>0</v>
      </c>
      <c r="J341" s="14">
        <f>TRUNC(F341*H341,2)-0.01</f>
        <v>150.11000000000001</v>
      </c>
      <c r="K341" s="14">
        <f t="shared" ref="K341" si="123">J341</f>
        <v>150.11000000000001</v>
      </c>
      <c r="P341">
        <v>169.15</v>
      </c>
      <c r="S341" s="3">
        <v>1.1829000000000001</v>
      </c>
      <c r="U341">
        <v>0</v>
      </c>
    </row>
    <row r="343" spans="1:21" x14ac:dyDescent="0.3">
      <c r="A343" s="4" t="s">
        <v>150</v>
      </c>
      <c r="B343" s="5"/>
      <c r="C343" s="5"/>
      <c r="D343" s="5"/>
      <c r="E343" s="5"/>
      <c r="F343" s="5"/>
      <c r="G343" s="5"/>
      <c r="H343" s="5"/>
      <c r="I343" s="5"/>
      <c r="J343" s="5"/>
      <c r="K343" s="5"/>
    </row>
    <row r="344" spans="1:21" x14ac:dyDescent="0.3">
      <c r="A344" s="6" t="s">
        <v>5</v>
      </c>
      <c r="B344" s="7"/>
      <c r="C344" s="7" t="s">
        <v>151</v>
      </c>
      <c r="D344" s="5"/>
      <c r="E344" s="5"/>
      <c r="F344" s="5"/>
      <c r="G344" s="5"/>
      <c r="H344" s="5"/>
      <c r="I344" s="5"/>
      <c r="J344" s="5"/>
      <c r="K344" s="5"/>
    </row>
    <row r="345" spans="1:21" x14ac:dyDescent="0.3">
      <c r="A345" s="6" t="s">
        <v>10</v>
      </c>
      <c r="B345" s="7"/>
      <c r="C345" s="7" t="s">
        <v>152</v>
      </c>
      <c r="D345" s="5"/>
      <c r="E345" s="5"/>
      <c r="F345" s="5"/>
      <c r="G345" s="5"/>
      <c r="H345" s="5"/>
      <c r="I345" s="5"/>
      <c r="J345" s="5"/>
      <c r="K345" s="5"/>
    </row>
    <row r="346" spans="1:21" x14ac:dyDescent="0.3">
      <c r="A346" s="6" t="s">
        <v>12</v>
      </c>
      <c r="B346" s="7"/>
      <c r="C346" s="7" t="s">
        <v>13</v>
      </c>
      <c r="D346" s="5"/>
      <c r="E346" s="5"/>
      <c r="F346" s="5"/>
      <c r="G346" s="5"/>
      <c r="H346" s="5"/>
      <c r="I346" s="5"/>
      <c r="J346" s="5"/>
      <c r="K346" s="5"/>
    </row>
    <row r="347" spans="1:21" x14ac:dyDescent="0.3">
      <c r="A347" s="6" t="s">
        <v>14</v>
      </c>
      <c r="B347" s="7"/>
      <c r="C347" s="7" t="s">
        <v>15</v>
      </c>
      <c r="D347" s="5"/>
      <c r="E347" s="5"/>
      <c r="F347" s="5"/>
      <c r="G347" s="5"/>
      <c r="H347" s="5"/>
      <c r="I347" s="5"/>
      <c r="J347" s="5"/>
      <c r="K347" s="5"/>
    </row>
    <row r="348" spans="1:21" x14ac:dyDescent="0.3">
      <c r="A348" s="6" t="s">
        <v>16</v>
      </c>
      <c r="B348" s="7"/>
      <c r="C348" s="7" t="s">
        <v>17</v>
      </c>
      <c r="D348" s="5"/>
      <c r="E348" s="5"/>
      <c r="F348" s="5"/>
      <c r="G348" s="5"/>
      <c r="H348" s="5"/>
      <c r="I348" s="5"/>
      <c r="J348" s="5"/>
      <c r="K348" s="5"/>
    </row>
    <row r="349" spans="1:21" x14ac:dyDescent="0.3">
      <c r="A349" s="6" t="s">
        <v>18</v>
      </c>
      <c r="B349" s="7"/>
      <c r="C349" s="7" t="s">
        <v>83</v>
      </c>
      <c r="D349" s="5"/>
      <c r="E349" s="5"/>
      <c r="F349" s="5"/>
      <c r="G349" s="5"/>
      <c r="H349" s="5"/>
      <c r="I349" s="5"/>
      <c r="J349" s="5"/>
      <c r="K349" s="5"/>
    </row>
    <row r="350" spans="1:21" x14ac:dyDescent="0.3">
      <c r="A350" s="6" t="s">
        <v>20</v>
      </c>
      <c r="B350" s="7"/>
      <c r="C350" s="7"/>
      <c r="D350" s="5"/>
      <c r="E350" s="5"/>
      <c r="F350" s="5"/>
      <c r="G350" s="5"/>
      <c r="H350" s="5"/>
      <c r="I350" s="5"/>
      <c r="J350" s="5"/>
      <c r="K350" s="5"/>
    </row>
    <row r="351" spans="1:21" x14ac:dyDescent="0.3">
      <c r="A351" s="6" t="s">
        <v>21</v>
      </c>
      <c r="B351" s="7"/>
      <c r="C351" s="7">
        <v>151.80000000000001</v>
      </c>
      <c r="D351" s="5"/>
      <c r="E351" s="5"/>
      <c r="F351" s="5"/>
      <c r="G351" s="5"/>
      <c r="H351" s="5"/>
      <c r="I351" s="5"/>
      <c r="J351" s="5"/>
      <c r="K351" s="5"/>
    </row>
    <row r="352" spans="1:21" x14ac:dyDescent="0.3">
      <c r="A352" s="6" t="s">
        <v>22</v>
      </c>
      <c r="B352" s="7"/>
      <c r="C352" s="7">
        <v>151.80000000000001</v>
      </c>
      <c r="D352" s="5"/>
      <c r="E352" s="5"/>
      <c r="F352" s="5"/>
      <c r="G352" s="5"/>
      <c r="H352" s="5"/>
      <c r="I352" s="5"/>
      <c r="J352" s="5"/>
      <c r="K352" s="5"/>
    </row>
    <row r="353" spans="1:21" ht="27.6" x14ac:dyDescent="0.3">
      <c r="A353" s="9"/>
      <c r="B353" s="9" t="s">
        <v>5</v>
      </c>
      <c r="C353" s="9" t="s">
        <v>10</v>
      </c>
      <c r="D353" s="9" t="s">
        <v>16</v>
      </c>
      <c r="E353" s="10" t="s">
        <v>18</v>
      </c>
      <c r="F353" s="11" t="s">
        <v>21</v>
      </c>
      <c r="G353" s="11" t="s">
        <v>22</v>
      </c>
      <c r="H353" s="11" t="s">
        <v>23</v>
      </c>
      <c r="I353" s="11" t="s">
        <v>24</v>
      </c>
      <c r="J353" s="11" t="s">
        <v>21</v>
      </c>
      <c r="K353" s="11" t="s">
        <v>22</v>
      </c>
      <c r="P353" t="s">
        <v>21</v>
      </c>
      <c r="S353" s="1" t="s">
        <v>23</v>
      </c>
      <c r="U353" t="s">
        <v>24</v>
      </c>
    </row>
    <row r="354" spans="1:21" ht="26.4" x14ac:dyDescent="0.3">
      <c r="A354" s="16" t="s">
        <v>65</v>
      </c>
      <c r="B354" s="16" t="s">
        <v>84</v>
      </c>
      <c r="C354" s="16" t="s">
        <v>85</v>
      </c>
      <c r="D354" s="16">
        <v>55</v>
      </c>
      <c r="E354" s="17" t="s">
        <v>83</v>
      </c>
      <c r="F354" s="14">
        <f t="shared" ref="F354" si="124">G354</f>
        <v>126.91</v>
      </c>
      <c r="G354" s="14">
        <f t="shared" ref="G354" si="125">ROUND($N$4*P354,2)</f>
        <v>126.91</v>
      </c>
      <c r="H354" s="14">
        <f t="shared" ref="H354" si="126">S354</f>
        <v>1.1961999999999999</v>
      </c>
      <c r="I354" s="14">
        <f t="shared" ref="I354" si="127">U354</f>
        <v>0</v>
      </c>
      <c r="J354" s="14">
        <f>TRUNC(F354*H354,2)</f>
        <v>151.80000000000001</v>
      </c>
      <c r="K354" s="14">
        <f t="shared" ref="K354" si="128">J354</f>
        <v>151.80000000000001</v>
      </c>
      <c r="P354">
        <v>169.15</v>
      </c>
      <c r="S354" s="3">
        <v>1.1961999999999999</v>
      </c>
      <c r="U354">
        <v>0</v>
      </c>
    </row>
    <row r="356" spans="1:21" x14ac:dyDescent="0.3">
      <c r="A356" s="4" t="s">
        <v>153</v>
      </c>
      <c r="B356" s="5"/>
      <c r="C356" s="5"/>
      <c r="D356" s="5"/>
      <c r="E356" s="5"/>
      <c r="F356" s="5"/>
      <c r="G356" s="5"/>
      <c r="H356" s="5"/>
      <c r="I356" s="5"/>
      <c r="J356" s="5"/>
      <c r="K356" s="5"/>
    </row>
    <row r="357" spans="1:21" x14ac:dyDescent="0.3">
      <c r="A357" s="6" t="s">
        <v>5</v>
      </c>
      <c r="B357" s="7"/>
      <c r="C357" s="7" t="s">
        <v>154</v>
      </c>
      <c r="D357" s="5"/>
      <c r="E357" s="5"/>
      <c r="F357" s="5"/>
      <c r="G357" s="5"/>
      <c r="H357" s="5"/>
      <c r="I357" s="5"/>
      <c r="J357" s="5"/>
      <c r="K357" s="5"/>
    </row>
    <row r="358" spans="1:21" x14ac:dyDescent="0.3">
      <c r="A358" s="6" t="s">
        <v>10</v>
      </c>
      <c r="B358" s="7"/>
      <c r="C358" s="7" t="s">
        <v>155</v>
      </c>
      <c r="D358" s="5"/>
      <c r="E358" s="5"/>
      <c r="F358" s="5"/>
      <c r="G358" s="5"/>
      <c r="H358" s="5"/>
      <c r="I358" s="5"/>
      <c r="J358" s="5"/>
      <c r="K358" s="5"/>
    </row>
    <row r="359" spans="1:21" x14ac:dyDescent="0.3">
      <c r="A359" s="6" t="s">
        <v>12</v>
      </c>
      <c r="B359" s="7"/>
      <c r="C359" s="7" t="s">
        <v>13</v>
      </c>
      <c r="D359" s="5"/>
      <c r="E359" s="5"/>
      <c r="F359" s="5"/>
      <c r="G359" s="5"/>
      <c r="H359" s="5"/>
      <c r="I359" s="5"/>
      <c r="J359" s="5"/>
      <c r="K359" s="5"/>
    </row>
    <row r="360" spans="1:21" x14ac:dyDescent="0.3">
      <c r="A360" s="6" t="s">
        <v>14</v>
      </c>
      <c r="B360" s="7"/>
      <c r="C360" s="7" t="s">
        <v>15</v>
      </c>
      <c r="D360" s="5"/>
      <c r="E360" s="5"/>
      <c r="F360" s="5"/>
      <c r="G360" s="5"/>
      <c r="H360" s="5"/>
      <c r="I360" s="5"/>
      <c r="J360" s="5"/>
      <c r="K360" s="5"/>
    </row>
    <row r="361" spans="1:21" x14ac:dyDescent="0.3">
      <c r="A361" s="6" t="s">
        <v>16</v>
      </c>
      <c r="B361" s="7"/>
      <c r="C361" s="7" t="s">
        <v>17</v>
      </c>
      <c r="D361" s="5"/>
      <c r="E361" s="5"/>
      <c r="F361" s="5"/>
      <c r="G361" s="5"/>
      <c r="H361" s="5"/>
      <c r="I361" s="5"/>
      <c r="J361" s="5"/>
      <c r="K361" s="5"/>
    </row>
    <row r="362" spans="1:21" x14ac:dyDescent="0.3">
      <c r="A362" s="6" t="s">
        <v>18</v>
      </c>
      <c r="B362" s="7"/>
      <c r="C362" s="7" t="s">
        <v>83</v>
      </c>
      <c r="D362" s="5"/>
      <c r="E362" s="5"/>
      <c r="F362" s="5"/>
      <c r="G362" s="5"/>
      <c r="H362" s="5"/>
      <c r="I362" s="5"/>
      <c r="J362" s="5"/>
      <c r="K362" s="5"/>
    </row>
    <row r="363" spans="1:21" x14ac:dyDescent="0.3">
      <c r="A363" s="6" t="s">
        <v>20</v>
      </c>
      <c r="B363" s="7"/>
      <c r="C363" s="7"/>
      <c r="D363" s="5"/>
      <c r="E363" s="5"/>
      <c r="F363" s="5"/>
      <c r="G363" s="5"/>
      <c r="H363" s="5"/>
      <c r="I363" s="5"/>
      <c r="J363" s="5"/>
      <c r="K363" s="5"/>
    </row>
    <row r="364" spans="1:21" x14ac:dyDescent="0.3">
      <c r="A364" s="6" t="s">
        <v>21</v>
      </c>
      <c r="B364" s="7"/>
      <c r="C364" s="7">
        <v>458.36</v>
      </c>
      <c r="D364" s="5"/>
      <c r="E364" s="5"/>
      <c r="F364" s="5"/>
      <c r="G364" s="5"/>
      <c r="H364" s="5"/>
      <c r="I364" s="5"/>
      <c r="J364" s="5"/>
      <c r="K364" s="5"/>
    </row>
    <row r="365" spans="1:21" x14ac:dyDescent="0.3">
      <c r="A365" s="6" t="s">
        <v>22</v>
      </c>
      <c r="B365" s="7"/>
      <c r="C365" s="7">
        <v>458.36</v>
      </c>
      <c r="D365" s="5"/>
      <c r="E365" s="5"/>
      <c r="F365" s="5"/>
      <c r="G365" s="5"/>
      <c r="H365" s="5"/>
      <c r="I365" s="5"/>
      <c r="J365" s="5"/>
      <c r="K365" s="5"/>
    </row>
    <row r="366" spans="1:21" ht="27.6" x14ac:dyDescent="0.3">
      <c r="A366" s="9"/>
      <c r="B366" s="9" t="s">
        <v>5</v>
      </c>
      <c r="C366" s="9" t="s">
        <v>10</v>
      </c>
      <c r="D366" s="9" t="s">
        <v>16</v>
      </c>
      <c r="E366" s="10" t="s">
        <v>18</v>
      </c>
      <c r="F366" s="11" t="s">
        <v>21</v>
      </c>
      <c r="G366" s="11" t="s">
        <v>22</v>
      </c>
      <c r="H366" s="11" t="s">
        <v>23</v>
      </c>
      <c r="I366" s="11" t="s">
        <v>24</v>
      </c>
      <c r="J366" s="11" t="s">
        <v>21</v>
      </c>
      <c r="K366" s="11" t="s">
        <v>22</v>
      </c>
      <c r="P366" t="s">
        <v>21</v>
      </c>
      <c r="S366" s="1" t="s">
        <v>23</v>
      </c>
      <c r="U366" t="s">
        <v>24</v>
      </c>
    </row>
    <row r="367" spans="1:21" ht="26.4" x14ac:dyDescent="0.3">
      <c r="A367" s="16" t="s">
        <v>65</v>
      </c>
      <c r="B367" s="16" t="s">
        <v>84</v>
      </c>
      <c r="C367" s="16" t="s">
        <v>85</v>
      </c>
      <c r="D367" s="16">
        <v>55</v>
      </c>
      <c r="E367" s="17" t="s">
        <v>83</v>
      </c>
      <c r="F367" s="14">
        <f t="shared" ref="F367" si="129">G367</f>
        <v>126.91</v>
      </c>
      <c r="G367" s="14">
        <f t="shared" ref="G367" si="130">ROUND($N$4*P367,2)</f>
        <v>126.91</v>
      </c>
      <c r="H367" s="14">
        <f t="shared" ref="H367" si="131">S367</f>
        <v>3.6118999999999999</v>
      </c>
      <c r="I367" s="14">
        <f t="shared" ref="I367" si="132">U367</f>
        <v>0</v>
      </c>
      <c r="J367" s="14">
        <f>TRUNC(F367*H367,2)-0.02</f>
        <v>458.36</v>
      </c>
      <c r="K367" s="14">
        <f t="shared" ref="K367" si="133">J367</f>
        <v>458.36</v>
      </c>
      <c r="P367">
        <v>169.15</v>
      </c>
      <c r="S367" s="3">
        <v>3.6118999999999999</v>
      </c>
      <c r="U367">
        <v>0</v>
      </c>
    </row>
    <row r="369" spans="1:21" x14ac:dyDescent="0.3">
      <c r="A369" s="4" t="s">
        <v>156</v>
      </c>
      <c r="B369" s="5"/>
      <c r="C369" s="5"/>
      <c r="D369" s="5"/>
      <c r="E369" s="5"/>
      <c r="F369" s="5"/>
      <c r="G369" s="5"/>
      <c r="H369" s="5"/>
      <c r="I369" s="5"/>
      <c r="J369" s="5"/>
      <c r="K369" s="5"/>
    </row>
    <row r="370" spans="1:21" x14ac:dyDescent="0.3">
      <c r="A370" s="6" t="s">
        <v>5</v>
      </c>
      <c r="B370" s="7"/>
      <c r="C370" s="7" t="s">
        <v>157</v>
      </c>
      <c r="D370" s="5"/>
      <c r="E370" s="5"/>
      <c r="F370" s="5"/>
      <c r="G370" s="5"/>
      <c r="H370" s="5"/>
      <c r="I370" s="5"/>
      <c r="J370" s="5"/>
      <c r="K370" s="5"/>
    </row>
    <row r="371" spans="1:21" x14ac:dyDescent="0.3">
      <c r="A371" s="6" t="s">
        <v>10</v>
      </c>
      <c r="B371" s="7"/>
      <c r="C371" s="7" t="s">
        <v>158</v>
      </c>
      <c r="D371" s="5"/>
      <c r="E371" s="5"/>
      <c r="F371" s="5"/>
      <c r="G371" s="5"/>
      <c r="H371" s="5"/>
      <c r="I371" s="5"/>
      <c r="J371" s="5"/>
      <c r="K371" s="5"/>
    </row>
    <row r="372" spans="1:21" x14ac:dyDescent="0.3">
      <c r="A372" s="6" t="s">
        <v>12</v>
      </c>
      <c r="B372" s="7"/>
      <c r="C372" s="7" t="s">
        <v>13</v>
      </c>
      <c r="D372" s="5"/>
      <c r="E372" s="5"/>
      <c r="F372" s="5"/>
      <c r="G372" s="5"/>
      <c r="H372" s="5"/>
      <c r="I372" s="5"/>
      <c r="J372" s="5"/>
      <c r="K372" s="5"/>
    </row>
    <row r="373" spans="1:21" x14ac:dyDescent="0.3">
      <c r="A373" s="6" t="s">
        <v>14</v>
      </c>
      <c r="B373" s="7"/>
      <c r="C373" s="7" t="s">
        <v>15</v>
      </c>
      <c r="D373" s="5"/>
      <c r="E373" s="5"/>
      <c r="F373" s="5"/>
      <c r="G373" s="5"/>
      <c r="H373" s="5"/>
      <c r="I373" s="5"/>
      <c r="J373" s="5"/>
      <c r="K373" s="5"/>
    </row>
    <row r="374" spans="1:21" x14ac:dyDescent="0.3">
      <c r="A374" s="6" t="s">
        <v>16</v>
      </c>
      <c r="B374" s="7"/>
      <c r="C374" s="7" t="s">
        <v>17</v>
      </c>
      <c r="D374" s="5"/>
      <c r="E374" s="5"/>
      <c r="F374" s="5"/>
      <c r="G374" s="5"/>
      <c r="H374" s="5"/>
      <c r="I374" s="5"/>
      <c r="J374" s="5"/>
      <c r="K374" s="5"/>
    </row>
    <row r="375" spans="1:21" x14ac:dyDescent="0.3">
      <c r="A375" s="6" t="s">
        <v>18</v>
      </c>
      <c r="B375" s="7"/>
      <c r="C375" s="7" t="s">
        <v>159</v>
      </c>
      <c r="D375" s="5"/>
      <c r="E375" s="5"/>
      <c r="F375" s="5"/>
      <c r="G375" s="5"/>
      <c r="H375" s="5"/>
      <c r="I375" s="5"/>
      <c r="J375" s="5"/>
      <c r="K375" s="5"/>
    </row>
    <row r="376" spans="1:21" x14ac:dyDescent="0.3">
      <c r="A376" s="6" t="s">
        <v>20</v>
      </c>
      <c r="B376" s="7"/>
      <c r="C376" s="7"/>
      <c r="D376" s="5"/>
      <c r="E376" s="5"/>
      <c r="F376" s="5"/>
      <c r="G376" s="5"/>
      <c r="H376" s="5"/>
      <c r="I376" s="5"/>
      <c r="J376" s="5"/>
      <c r="K376" s="5"/>
    </row>
    <row r="377" spans="1:21" x14ac:dyDescent="0.3">
      <c r="A377" s="6" t="s">
        <v>21</v>
      </c>
      <c r="B377" s="7"/>
      <c r="C377" s="7">
        <v>19.260000000000002</v>
      </c>
      <c r="D377" s="5"/>
      <c r="E377" s="5"/>
      <c r="F377" s="5"/>
      <c r="G377" s="5"/>
      <c r="H377" s="5"/>
      <c r="I377" s="5"/>
      <c r="J377" s="5"/>
      <c r="K377" s="5"/>
    </row>
    <row r="378" spans="1:21" x14ac:dyDescent="0.3">
      <c r="A378" s="6" t="s">
        <v>22</v>
      </c>
      <c r="B378" s="7"/>
      <c r="C378" s="7">
        <v>19.260000000000002</v>
      </c>
      <c r="D378" s="5"/>
      <c r="E378" s="5"/>
      <c r="F378" s="5"/>
      <c r="G378" s="5"/>
      <c r="H378" s="5"/>
      <c r="I378" s="5"/>
      <c r="J378" s="5"/>
      <c r="K378" s="5"/>
    </row>
    <row r="379" spans="1:21" ht="27.6" x14ac:dyDescent="0.3">
      <c r="A379" s="9"/>
      <c r="B379" s="9" t="s">
        <v>5</v>
      </c>
      <c r="C379" s="9" t="s">
        <v>10</v>
      </c>
      <c r="D379" s="9" t="s">
        <v>16</v>
      </c>
      <c r="E379" s="10" t="s">
        <v>18</v>
      </c>
      <c r="F379" s="11" t="s">
        <v>21</v>
      </c>
      <c r="G379" s="11" t="s">
        <v>22</v>
      </c>
      <c r="H379" s="11" t="s">
        <v>23</v>
      </c>
      <c r="I379" s="11" t="s">
        <v>24</v>
      </c>
      <c r="J379" s="11" t="s">
        <v>21</v>
      </c>
      <c r="K379" s="11" t="s">
        <v>22</v>
      </c>
      <c r="P379" t="s">
        <v>21</v>
      </c>
      <c r="S379" s="1" t="s">
        <v>23</v>
      </c>
      <c r="U379" t="s">
        <v>24</v>
      </c>
    </row>
    <row r="380" spans="1:21" ht="26.4" x14ac:dyDescent="0.3">
      <c r="A380" s="16" t="s">
        <v>65</v>
      </c>
      <c r="B380" s="16" t="s">
        <v>84</v>
      </c>
      <c r="C380" s="16" t="s">
        <v>85</v>
      </c>
      <c r="D380" s="16">
        <v>55</v>
      </c>
      <c r="E380" s="17" t="s">
        <v>83</v>
      </c>
      <c r="F380" s="14">
        <f t="shared" ref="F380:F381" si="134">G380</f>
        <v>126.91</v>
      </c>
      <c r="G380" s="14">
        <f t="shared" ref="G380:G381" si="135">ROUND($N$4*P380,2)</f>
        <v>126.91</v>
      </c>
      <c r="H380" s="14">
        <f t="shared" ref="H380:H381" si="136">S380</f>
        <v>0.1</v>
      </c>
      <c r="I380" s="14">
        <f t="shared" ref="I380:I381" si="137">U380</f>
        <v>0</v>
      </c>
      <c r="J380" s="14">
        <f>TRUNC(F380*H380,2)</f>
        <v>12.69</v>
      </c>
      <c r="K380" s="14">
        <f t="shared" ref="K380:K381" si="138">J380</f>
        <v>12.69</v>
      </c>
      <c r="P380">
        <v>169.15</v>
      </c>
      <c r="S380" s="3">
        <v>0.1</v>
      </c>
      <c r="U380">
        <v>0</v>
      </c>
    </row>
    <row r="381" spans="1:21" ht="26.4" x14ac:dyDescent="0.3">
      <c r="A381" s="16" t="s">
        <v>65</v>
      </c>
      <c r="B381" s="16" t="s">
        <v>161</v>
      </c>
      <c r="C381" s="16" t="s">
        <v>162</v>
      </c>
      <c r="D381" s="16">
        <v>58</v>
      </c>
      <c r="E381" s="17" t="s">
        <v>83</v>
      </c>
      <c r="F381" s="14">
        <f t="shared" si="134"/>
        <v>54.86</v>
      </c>
      <c r="G381" s="14">
        <f t="shared" si="135"/>
        <v>54.86</v>
      </c>
      <c r="H381" s="14">
        <f t="shared" si="136"/>
        <v>0.12</v>
      </c>
      <c r="I381" s="14">
        <f t="shared" si="137"/>
        <v>0</v>
      </c>
      <c r="J381" s="14">
        <f>TRUNC(F381*H381,2)-0.01</f>
        <v>6.57</v>
      </c>
      <c r="K381" s="14">
        <f t="shared" si="138"/>
        <v>6.57</v>
      </c>
      <c r="P381">
        <v>73.12</v>
      </c>
      <c r="S381" s="3">
        <v>0.12</v>
      </c>
      <c r="U381">
        <v>0</v>
      </c>
    </row>
    <row r="383" spans="1:21" x14ac:dyDescent="0.3">
      <c r="A383" s="4" t="s">
        <v>163</v>
      </c>
      <c r="B383" s="5"/>
      <c r="C383" s="5"/>
      <c r="D383" s="5"/>
      <c r="E383" s="5"/>
      <c r="F383" s="5"/>
      <c r="G383" s="5"/>
      <c r="H383" s="5"/>
      <c r="I383" s="5"/>
      <c r="J383" s="5"/>
      <c r="K383" s="5"/>
    </row>
    <row r="384" spans="1:21" x14ac:dyDescent="0.3">
      <c r="A384" s="6" t="s">
        <v>5</v>
      </c>
      <c r="B384" s="7"/>
      <c r="C384" s="7" t="s">
        <v>164</v>
      </c>
      <c r="D384" s="5"/>
      <c r="E384" s="5"/>
      <c r="F384" s="5"/>
      <c r="G384" s="5"/>
      <c r="H384" s="5"/>
      <c r="I384" s="5"/>
      <c r="J384" s="5"/>
      <c r="K384" s="5"/>
    </row>
    <row r="385" spans="1:21" x14ac:dyDescent="0.3">
      <c r="A385" s="6" t="s">
        <v>10</v>
      </c>
      <c r="B385" s="7"/>
      <c r="C385" s="7" t="s">
        <v>165</v>
      </c>
      <c r="D385" s="5"/>
      <c r="E385" s="5"/>
      <c r="F385" s="5"/>
      <c r="G385" s="5"/>
      <c r="H385" s="5"/>
      <c r="I385" s="5"/>
      <c r="J385" s="5"/>
      <c r="K385" s="5"/>
    </row>
    <row r="386" spans="1:21" x14ac:dyDescent="0.3">
      <c r="A386" s="6" t="s">
        <v>12</v>
      </c>
      <c r="B386" s="7"/>
      <c r="C386" s="7" t="s">
        <v>13</v>
      </c>
      <c r="D386" s="5"/>
      <c r="E386" s="5"/>
      <c r="F386" s="5"/>
      <c r="G386" s="5"/>
      <c r="H386" s="5"/>
      <c r="I386" s="5"/>
      <c r="J386" s="5"/>
      <c r="K386" s="5"/>
    </row>
    <row r="387" spans="1:21" x14ac:dyDescent="0.3">
      <c r="A387" s="6" t="s">
        <v>14</v>
      </c>
      <c r="B387" s="7"/>
      <c r="C387" s="7" t="s">
        <v>15</v>
      </c>
      <c r="D387" s="5"/>
      <c r="E387" s="5"/>
      <c r="F387" s="5"/>
      <c r="G387" s="5"/>
      <c r="H387" s="5"/>
      <c r="I387" s="5"/>
      <c r="J387" s="5"/>
      <c r="K387" s="5"/>
    </row>
    <row r="388" spans="1:21" x14ac:dyDescent="0.3">
      <c r="A388" s="6" t="s">
        <v>16</v>
      </c>
      <c r="B388" s="7"/>
      <c r="C388" s="7" t="s">
        <v>17</v>
      </c>
      <c r="D388" s="5"/>
      <c r="E388" s="5"/>
      <c r="F388" s="5"/>
      <c r="G388" s="5"/>
      <c r="H388" s="5"/>
      <c r="I388" s="5"/>
      <c r="J388" s="5"/>
      <c r="K388" s="5"/>
    </row>
    <row r="389" spans="1:21" x14ac:dyDescent="0.3">
      <c r="A389" s="6" t="s">
        <v>18</v>
      </c>
      <c r="B389" s="7"/>
      <c r="C389" s="7" t="s">
        <v>83</v>
      </c>
      <c r="D389" s="5"/>
      <c r="E389" s="5"/>
      <c r="F389" s="5"/>
      <c r="G389" s="5"/>
      <c r="H389" s="5"/>
      <c r="I389" s="5"/>
      <c r="J389" s="5"/>
      <c r="K389" s="5"/>
    </row>
    <row r="390" spans="1:21" x14ac:dyDescent="0.3">
      <c r="A390" s="6" t="s">
        <v>20</v>
      </c>
      <c r="B390" s="7"/>
      <c r="C390" s="7"/>
      <c r="D390" s="5"/>
      <c r="E390" s="5"/>
      <c r="F390" s="5"/>
      <c r="G390" s="5"/>
      <c r="H390" s="5"/>
      <c r="I390" s="5"/>
      <c r="J390" s="5"/>
      <c r="K390" s="5"/>
    </row>
    <row r="391" spans="1:21" x14ac:dyDescent="0.3">
      <c r="A391" s="6" t="s">
        <v>21</v>
      </c>
      <c r="B391" s="7"/>
      <c r="C391" s="8">
        <v>1563.3</v>
      </c>
      <c r="D391" s="5"/>
      <c r="E391" s="5"/>
      <c r="F391" s="5"/>
      <c r="G391" s="5"/>
      <c r="H391" s="5"/>
      <c r="I391" s="5"/>
      <c r="J391" s="5"/>
      <c r="K391" s="5"/>
    </row>
    <row r="392" spans="1:21" x14ac:dyDescent="0.3">
      <c r="A392" s="6" t="s">
        <v>22</v>
      </c>
      <c r="B392" s="7"/>
      <c r="C392" s="8">
        <v>1563.3</v>
      </c>
      <c r="D392" s="5"/>
      <c r="E392" s="5"/>
      <c r="F392" s="5"/>
      <c r="G392" s="5"/>
      <c r="H392" s="5"/>
      <c r="I392" s="5"/>
      <c r="J392" s="5"/>
      <c r="K392" s="5"/>
    </row>
    <row r="393" spans="1:21" ht="27.6" x14ac:dyDescent="0.3">
      <c r="A393" s="9"/>
      <c r="B393" s="9" t="s">
        <v>5</v>
      </c>
      <c r="C393" s="9" t="s">
        <v>10</v>
      </c>
      <c r="D393" s="9" t="s">
        <v>16</v>
      </c>
      <c r="E393" s="10" t="s">
        <v>18</v>
      </c>
      <c r="F393" s="11" t="s">
        <v>21</v>
      </c>
      <c r="G393" s="11" t="s">
        <v>22</v>
      </c>
      <c r="H393" s="11" t="s">
        <v>23</v>
      </c>
      <c r="I393" s="11" t="s">
        <v>24</v>
      </c>
      <c r="J393" s="11" t="s">
        <v>21</v>
      </c>
      <c r="K393" s="11" t="s">
        <v>22</v>
      </c>
      <c r="P393" t="s">
        <v>21</v>
      </c>
      <c r="S393" s="1" t="s">
        <v>23</v>
      </c>
      <c r="U393" t="s">
        <v>24</v>
      </c>
    </row>
    <row r="394" spans="1:21" ht="26.4" x14ac:dyDescent="0.3">
      <c r="A394" s="12" t="s">
        <v>25</v>
      </c>
      <c r="B394" s="12" t="s">
        <v>26</v>
      </c>
      <c r="C394" s="12" t="s">
        <v>27</v>
      </c>
      <c r="D394" s="12" t="s">
        <v>28</v>
      </c>
      <c r="E394" s="13" t="s">
        <v>29</v>
      </c>
      <c r="F394" s="14">
        <f t="shared" ref="F394:F398" si="139">G394</f>
        <v>34.869999999999997</v>
      </c>
      <c r="G394" s="14">
        <f t="shared" ref="G394:G398" si="140">ROUND($N$4*P394,2)</f>
        <v>34.869999999999997</v>
      </c>
      <c r="H394" s="14">
        <f t="shared" ref="H394:H398" si="141">S394</f>
        <v>10</v>
      </c>
      <c r="I394" s="14">
        <f t="shared" ref="I394:I398" si="142">U394</f>
        <v>9</v>
      </c>
      <c r="J394" s="14">
        <f>TRUNC(F394*H394,2)+(0.09*H394*F394)-0.03</f>
        <v>380.053</v>
      </c>
      <c r="K394" s="14">
        <f t="shared" ref="K394:K398" si="143">J394</f>
        <v>380.053</v>
      </c>
      <c r="P394">
        <v>46.48</v>
      </c>
      <c r="S394" s="2">
        <v>10</v>
      </c>
      <c r="U394">
        <v>9</v>
      </c>
    </row>
    <row r="395" spans="1:21" ht="26.4" x14ac:dyDescent="0.3">
      <c r="A395" s="12" t="s">
        <v>25</v>
      </c>
      <c r="B395" s="12" t="s">
        <v>166</v>
      </c>
      <c r="C395" s="12" t="s">
        <v>167</v>
      </c>
      <c r="D395" s="12" t="s">
        <v>28</v>
      </c>
      <c r="E395" s="13" t="s">
        <v>29</v>
      </c>
      <c r="F395" s="14">
        <f t="shared" si="139"/>
        <v>97.21</v>
      </c>
      <c r="G395" s="14">
        <f t="shared" si="140"/>
        <v>97.21</v>
      </c>
      <c r="H395" s="14">
        <f t="shared" si="141"/>
        <v>5</v>
      </c>
      <c r="I395" s="14">
        <f t="shared" si="142"/>
        <v>9</v>
      </c>
      <c r="J395" s="14">
        <f>TRUNC(F395*H395,2)+(0.09*H395*F395)-0.0025</f>
        <v>529.79199999999992</v>
      </c>
      <c r="K395" s="14">
        <f t="shared" si="143"/>
        <v>529.79199999999992</v>
      </c>
      <c r="P395">
        <v>129.56</v>
      </c>
      <c r="S395" s="2">
        <v>5</v>
      </c>
      <c r="U395">
        <v>9</v>
      </c>
    </row>
    <row r="396" spans="1:21" x14ac:dyDescent="0.3">
      <c r="A396" s="12" t="s">
        <v>25</v>
      </c>
      <c r="B396" s="12" t="s">
        <v>35</v>
      </c>
      <c r="C396" s="12" t="s">
        <v>36</v>
      </c>
      <c r="D396" s="12" t="s">
        <v>28</v>
      </c>
      <c r="E396" s="13" t="s">
        <v>29</v>
      </c>
      <c r="F396" s="14">
        <f t="shared" si="139"/>
        <v>15.96</v>
      </c>
      <c r="G396" s="14">
        <f t="shared" si="140"/>
        <v>15.96</v>
      </c>
      <c r="H396" s="14">
        <f t="shared" si="141"/>
        <v>10</v>
      </c>
      <c r="I396" s="14">
        <f t="shared" si="142"/>
        <v>9</v>
      </c>
      <c r="J396" s="14">
        <f>TRUNC(F396*H396,2)+(0.09*H396*F396)</f>
        <v>173.964</v>
      </c>
      <c r="K396" s="14">
        <f t="shared" si="143"/>
        <v>173.964</v>
      </c>
      <c r="P396">
        <v>21.27</v>
      </c>
      <c r="S396" s="2">
        <v>10</v>
      </c>
      <c r="U396">
        <v>9</v>
      </c>
    </row>
    <row r="397" spans="1:21" x14ac:dyDescent="0.3">
      <c r="A397" s="12" t="s">
        <v>25</v>
      </c>
      <c r="B397" s="12" t="s">
        <v>46</v>
      </c>
      <c r="C397" s="12" t="s">
        <v>47</v>
      </c>
      <c r="D397" s="12" t="s">
        <v>28</v>
      </c>
      <c r="E397" s="13" t="s">
        <v>29</v>
      </c>
      <c r="F397" s="14">
        <f t="shared" si="139"/>
        <v>19.190000000000001</v>
      </c>
      <c r="G397" s="14">
        <f t="shared" si="140"/>
        <v>19.190000000000001</v>
      </c>
      <c r="H397" s="14">
        <f t="shared" si="141"/>
        <v>10</v>
      </c>
      <c r="I397" s="14">
        <f t="shared" si="142"/>
        <v>9</v>
      </c>
      <c r="J397" s="14">
        <f>TRUNC(F397*H397,2)+(0.09*H397*F397)</f>
        <v>209.17099999999999</v>
      </c>
      <c r="K397" s="14">
        <f t="shared" si="143"/>
        <v>209.17099999999999</v>
      </c>
      <c r="P397">
        <v>25.58</v>
      </c>
      <c r="S397" s="2">
        <v>10</v>
      </c>
      <c r="U397">
        <v>9</v>
      </c>
    </row>
    <row r="398" spans="1:21" ht="26.4" x14ac:dyDescent="0.3">
      <c r="A398" s="12" t="s">
        <v>25</v>
      </c>
      <c r="B398" s="12" t="s">
        <v>170</v>
      </c>
      <c r="C398" s="12" t="s">
        <v>171</v>
      </c>
      <c r="D398" s="12" t="s">
        <v>28</v>
      </c>
      <c r="E398" s="13" t="s">
        <v>29</v>
      </c>
      <c r="F398" s="14">
        <f t="shared" si="139"/>
        <v>24.8</v>
      </c>
      <c r="G398" s="14">
        <f t="shared" si="140"/>
        <v>24.8</v>
      </c>
      <c r="H398" s="14">
        <f t="shared" si="141"/>
        <v>10</v>
      </c>
      <c r="I398" s="14">
        <f t="shared" si="142"/>
        <v>9</v>
      </c>
      <c r="J398" s="14">
        <f>TRUNC(F398*H398,2)+(0.09*H398*F398)</f>
        <v>270.32</v>
      </c>
      <c r="K398" s="14">
        <f t="shared" si="143"/>
        <v>270.32</v>
      </c>
      <c r="P398">
        <v>33.049999999999997</v>
      </c>
      <c r="S398" s="2">
        <v>10</v>
      </c>
      <c r="U398">
        <v>9</v>
      </c>
    </row>
    <row r="405" spans="1:21" x14ac:dyDescent="0.3">
      <c r="A405" s="4" t="s">
        <v>173</v>
      </c>
      <c r="B405" s="5"/>
      <c r="C405" s="5"/>
      <c r="D405" s="5"/>
      <c r="E405" s="5"/>
      <c r="F405" s="5"/>
      <c r="G405" s="5"/>
      <c r="H405" s="5"/>
      <c r="I405" s="5"/>
      <c r="J405" s="5"/>
      <c r="K405" s="5"/>
    </row>
    <row r="406" spans="1:21" x14ac:dyDescent="0.3">
      <c r="A406" s="6" t="s">
        <v>5</v>
      </c>
      <c r="B406" s="7"/>
      <c r="C406" s="7" t="s">
        <v>174</v>
      </c>
      <c r="D406" s="5"/>
      <c r="E406" s="5"/>
      <c r="F406" s="5"/>
      <c r="G406" s="5"/>
      <c r="H406" s="5"/>
      <c r="I406" s="5"/>
      <c r="J406" s="5"/>
      <c r="K406" s="5"/>
    </row>
    <row r="407" spans="1:21" x14ac:dyDescent="0.3">
      <c r="A407" s="6" t="s">
        <v>10</v>
      </c>
      <c r="B407" s="7"/>
      <c r="C407" s="7" t="s">
        <v>175</v>
      </c>
      <c r="D407" s="5"/>
      <c r="E407" s="5"/>
      <c r="F407" s="5"/>
      <c r="G407" s="5"/>
      <c r="H407" s="5"/>
      <c r="I407" s="5"/>
      <c r="J407" s="5"/>
      <c r="K407" s="5"/>
    </row>
    <row r="408" spans="1:21" x14ac:dyDescent="0.3">
      <c r="A408" s="6" t="s">
        <v>12</v>
      </c>
      <c r="B408" s="7"/>
      <c r="C408" s="7" t="s">
        <v>13</v>
      </c>
      <c r="D408" s="5"/>
      <c r="E408" s="5"/>
      <c r="F408" s="5"/>
      <c r="G408" s="5"/>
      <c r="H408" s="5"/>
      <c r="I408" s="5"/>
      <c r="J408" s="5"/>
      <c r="K408" s="5"/>
    </row>
    <row r="409" spans="1:21" x14ac:dyDescent="0.3">
      <c r="A409" s="6" t="s">
        <v>14</v>
      </c>
      <c r="B409" s="7"/>
      <c r="C409" s="7" t="s">
        <v>15</v>
      </c>
      <c r="D409" s="5"/>
      <c r="E409" s="5"/>
      <c r="F409" s="5"/>
      <c r="G409" s="5"/>
      <c r="H409" s="5"/>
      <c r="I409" s="5"/>
      <c r="J409" s="5"/>
      <c r="K409" s="5"/>
    </row>
    <row r="410" spans="1:21" x14ac:dyDescent="0.3">
      <c r="A410" s="6" t="s">
        <v>16</v>
      </c>
      <c r="B410" s="7"/>
      <c r="C410" s="7" t="s">
        <v>176</v>
      </c>
      <c r="D410" s="5"/>
      <c r="E410" s="5"/>
      <c r="F410" s="5"/>
      <c r="G410" s="5"/>
      <c r="H410" s="5"/>
      <c r="I410" s="5"/>
      <c r="J410" s="5"/>
      <c r="K410" s="5"/>
    </row>
    <row r="411" spans="1:21" x14ac:dyDescent="0.3">
      <c r="A411" s="6" t="s">
        <v>18</v>
      </c>
      <c r="B411" s="7"/>
      <c r="C411" s="7" t="s">
        <v>51</v>
      </c>
      <c r="D411" s="5"/>
      <c r="E411" s="5"/>
      <c r="F411" s="5"/>
      <c r="G411" s="5"/>
      <c r="H411" s="5"/>
      <c r="I411" s="5"/>
      <c r="J411" s="5"/>
      <c r="K411" s="5"/>
    </row>
    <row r="412" spans="1:21" x14ac:dyDescent="0.3">
      <c r="A412" s="6" t="s">
        <v>20</v>
      </c>
      <c r="B412" s="7"/>
      <c r="C412" s="7"/>
      <c r="D412" s="5"/>
      <c r="E412" s="5"/>
      <c r="F412" s="5"/>
      <c r="G412" s="5"/>
      <c r="H412" s="5"/>
      <c r="I412" s="5"/>
      <c r="J412" s="5"/>
      <c r="K412" s="5"/>
    </row>
    <row r="413" spans="1:21" x14ac:dyDescent="0.3">
      <c r="A413" s="6" t="s">
        <v>21</v>
      </c>
      <c r="B413" s="7"/>
      <c r="C413" s="7">
        <v>413.79</v>
      </c>
      <c r="D413" s="5"/>
      <c r="E413" s="5"/>
      <c r="F413" s="5"/>
      <c r="G413" s="5"/>
      <c r="H413" s="5"/>
      <c r="I413" s="5"/>
      <c r="J413" s="5"/>
      <c r="K413" s="5"/>
    </row>
    <row r="414" spans="1:21" x14ac:dyDescent="0.3">
      <c r="A414" s="6" t="s">
        <v>22</v>
      </c>
      <c r="B414" s="7"/>
      <c r="C414" s="7">
        <v>413.79</v>
      </c>
      <c r="D414" s="5"/>
      <c r="E414" s="5"/>
      <c r="F414" s="5"/>
      <c r="G414" s="5"/>
      <c r="H414" s="5"/>
      <c r="I414" s="5"/>
      <c r="J414" s="5"/>
      <c r="K414" s="5"/>
    </row>
    <row r="415" spans="1:21" ht="27.6" x14ac:dyDescent="0.3">
      <c r="A415" s="9"/>
      <c r="B415" s="9" t="s">
        <v>5</v>
      </c>
      <c r="C415" s="9" t="s">
        <v>10</v>
      </c>
      <c r="D415" s="9" t="s">
        <v>16</v>
      </c>
      <c r="E415" s="10" t="s">
        <v>18</v>
      </c>
      <c r="F415" s="11" t="s">
        <v>21</v>
      </c>
      <c r="G415" s="11" t="s">
        <v>22</v>
      </c>
      <c r="H415" s="11" t="s">
        <v>23</v>
      </c>
      <c r="I415" s="11" t="s">
        <v>24</v>
      </c>
      <c r="J415" s="11" t="s">
        <v>21</v>
      </c>
      <c r="K415" s="11" t="s">
        <v>22</v>
      </c>
      <c r="P415" t="s">
        <v>21</v>
      </c>
      <c r="S415" s="1" t="s">
        <v>23</v>
      </c>
      <c r="U415" t="s">
        <v>24</v>
      </c>
    </row>
    <row r="416" spans="1:21" ht="26.4" x14ac:dyDescent="0.3">
      <c r="A416" s="16" t="s">
        <v>65</v>
      </c>
      <c r="B416" s="16" t="s">
        <v>177</v>
      </c>
      <c r="C416" s="16" t="s">
        <v>178</v>
      </c>
      <c r="D416" s="16" t="s">
        <v>68</v>
      </c>
      <c r="E416" s="17" t="s">
        <v>29</v>
      </c>
      <c r="F416" s="14">
        <f t="shared" ref="F416:F420" si="144">G416</f>
        <v>132</v>
      </c>
      <c r="G416" s="14">
        <f t="shared" ref="G416:G420" si="145">ROUND($N$4*P416,2)</f>
        <v>132</v>
      </c>
      <c r="H416" s="14">
        <f t="shared" ref="H416:H420" si="146">S416</f>
        <v>1</v>
      </c>
      <c r="I416" s="14">
        <f t="shared" ref="I416:I420" si="147">U416</f>
        <v>0</v>
      </c>
      <c r="J416" s="14">
        <f>TRUNC(F416*H416,2)</f>
        <v>132</v>
      </c>
      <c r="K416" s="14">
        <f t="shared" ref="K416:K420" si="148">J416</f>
        <v>132</v>
      </c>
      <c r="P416">
        <v>175.94</v>
      </c>
      <c r="S416" s="3">
        <v>1</v>
      </c>
      <c r="U416">
        <v>0</v>
      </c>
    </row>
    <row r="417" spans="1:21" ht="39.6" x14ac:dyDescent="0.3">
      <c r="A417" s="12" t="s">
        <v>25</v>
      </c>
      <c r="B417" s="12" t="s">
        <v>180</v>
      </c>
      <c r="C417" s="12" t="s">
        <v>181</v>
      </c>
      <c r="D417" s="12" t="s">
        <v>182</v>
      </c>
      <c r="E417" s="13" t="s">
        <v>183</v>
      </c>
      <c r="F417" s="14">
        <f t="shared" si="144"/>
        <v>10.59</v>
      </c>
      <c r="G417" s="14">
        <f t="shared" si="145"/>
        <v>10.59</v>
      </c>
      <c r="H417" s="14">
        <f t="shared" si="146"/>
        <v>5</v>
      </c>
      <c r="I417" s="14">
        <f t="shared" si="147"/>
        <v>0</v>
      </c>
      <c r="J417" s="14">
        <f t="shared" ref="J417:J420" si="149">TRUNC(F417*H417,2)</f>
        <v>52.95</v>
      </c>
      <c r="K417" s="14">
        <f t="shared" si="148"/>
        <v>52.95</v>
      </c>
      <c r="P417">
        <v>14.11</v>
      </c>
      <c r="S417" s="2">
        <v>5</v>
      </c>
      <c r="U417">
        <v>0</v>
      </c>
    </row>
    <row r="418" spans="1:21" ht="26.4" x14ac:dyDescent="0.3">
      <c r="A418" s="12" t="s">
        <v>25</v>
      </c>
      <c r="B418" s="12" t="s">
        <v>184</v>
      </c>
      <c r="C418" s="12" t="s">
        <v>185</v>
      </c>
      <c r="D418" s="12" t="s">
        <v>182</v>
      </c>
      <c r="E418" s="13" t="s">
        <v>186</v>
      </c>
      <c r="F418" s="14">
        <f t="shared" si="144"/>
        <v>67.27</v>
      </c>
      <c r="G418" s="14">
        <f t="shared" si="145"/>
        <v>67.27</v>
      </c>
      <c r="H418" s="14">
        <f t="shared" si="146"/>
        <v>0.2</v>
      </c>
      <c r="I418" s="14">
        <f t="shared" si="147"/>
        <v>0</v>
      </c>
      <c r="J418" s="14">
        <f t="shared" si="149"/>
        <v>13.45</v>
      </c>
      <c r="K418" s="14">
        <f t="shared" si="148"/>
        <v>13.45</v>
      </c>
      <c r="P418">
        <v>89.66</v>
      </c>
      <c r="S418" s="2">
        <v>0.2</v>
      </c>
      <c r="U418">
        <v>0</v>
      </c>
    </row>
    <row r="419" spans="1:21" ht="39.6" x14ac:dyDescent="0.3">
      <c r="A419" s="12" t="s">
        <v>25</v>
      </c>
      <c r="B419" s="12" t="s">
        <v>188</v>
      </c>
      <c r="C419" s="12" t="s">
        <v>189</v>
      </c>
      <c r="D419" s="12" t="s">
        <v>182</v>
      </c>
      <c r="E419" s="13" t="s">
        <v>190</v>
      </c>
      <c r="F419" s="14">
        <f t="shared" si="144"/>
        <v>5.21</v>
      </c>
      <c r="G419" s="14">
        <f t="shared" si="145"/>
        <v>5.21</v>
      </c>
      <c r="H419" s="14">
        <f t="shared" si="146"/>
        <v>9.1999999999999993</v>
      </c>
      <c r="I419" s="14">
        <f t="shared" si="147"/>
        <v>0</v>
      </c>
      <c r="J419" s="14">
        <f t="shared" si="149"/>
        <v>47.93</v>
      </c>
      <c r="K419" s="14">
        <f t="shared" si="148"/>
        <v>47.93</v>
      </c>
      <c r="P419">
        <v>6.95</v>
      </c>
      <c r="S419" s="2">
        <v>9.1999999999999993</v>
      </c>
      <c r="U419">
        <v>0</v>
      </c>
    </row>
    <row r="420" spans="1:21" ht="26.4" x14ac:dyDescent="0.3">
      <c r="A420" s="12" t="s">
        <v>25</v>
      </c>
      <c r="B420" s="12" t="s">
        <v>192</v>
      </c>
      <c r="C420" s="12" t="s">
        <v>193</v>
      </c>
      <c r="D420" s="12" t="s">
        <v>182</v>
      </c>
      <c r="E420" s="13" t="s">
        <v>183</v>
      </c>
      <c r="F420" s="14">
        <f t="shared" si="144"/>
        <v>11.52</v>
      </c>
      <c r="G420" s="14">
        <f t="shared" si="145"/>
        <v>11.52</v>
      </c>
      <c r="H420" s="14">
        <f t="shared" si="146"/>
        <v>0.3</v>
      </c>
      <c r="I420" s="14">
        <f t="shared" si="147"/>
        <v>0</v>
      </c>
      <c r="J420" s="14">
        <f t="shared" si="149"/>
        <v>3.45</v>
      </c>
      <c r="K420" s="14">
        <f t="shared" si="148"/>
        <v>3.45</v>
      </c>
      <c r="P420">
        <v>15.35</v>
      </c>
      <c r="S420" s="2">
        <v>0.3</v>
      </c>
      <c r="U420">
        <v>0</v>
      </c>
    </row>
    <row r="421" spans="1:21" x14ac:dyDescent="0.3">
      <c r="A421" s="12" t="s">
        <v>25</v>
      </c>
      <c r="B421" s="12" t="s">
        <v>195</v>
      </c>
      <c r="C421" s="12" t="s">
        <v>196</v>
      </c>
      <c r="D421" s="12" t="s">
        <v>28</v>
      </c>
      <c r="E421" s="13" t="s">
        <v>29</v>
      </c>
      <c r="F421" s="14">
        <f t="shared" ref="F421:F423" si="150">G421</f>
        <v>20.95</v>
      </c>
      <c r="G421" s="14">
        <f t="shared" ref="G421:G423" si="151">ROUND($N$4*P421,2)</f>
        <v>20.95</v>
      </c>
      <c r="H421" s="14">
        <f t="shared" ref="H421:H423" si="152">S421</f>
        <v>4</v>
      </c>
      <c r="I421" s="14">
        <f t="shared" ref="I421:I423" si="153">U421</f>
        <v>3</v>
      </c>
      <c r="J421" s="14">
        <f>TRUNC(F421*H421,2)+(0.03*H421*F421)</f>
        <v>86.313999999999993</v>
      </c>
      <c r="K421" s="14">
        <f t="shared" ref="K421:K423" si="154">J421</f>
        <v>86.313999999999993</v>
      </c>
      <c r="P421">
        <v>27.92</v>
      </c>
      <c r="S421" s="2">
        <v>4</v>
      </c>
      <c r="U421">
        <v>3</v>
      </c>
    </row>
    <row r="422" spans="1:21" ht="26.4" x14ac:dyDescent="0.3">
      <c r="A422" s="12" t="s">
        <v>25</v>
      </c>
      <c r="B422" s="12" t="s">
        <v>199</v>
      </c>
      <c r="C422" s="12" t="s">
        <v>200</v>
      </c>
      <c r="D422" s="12" t="s">
        <v>28</v>
      </c>
      <c r="E422" s="13" t="s">
        <v>29</v>
      </c>
      <c r="F422" s="14">
        <f t="shared" si="150"/>
        <v>22.56</v>
      </c>
      <c r="G422" s="14">
        <f t="shared" si="151"/>
        <v>22.56</v>
      </c>
      <c r="H422" s="14">
        <f t="shared" si="152"/>
        <v>2</v>
      </c>
      <c r="I422" s="14">
        <f t="shared" si="153"/>
        <v>3</v>
      </c>
      <c r="J422" s="14">
        <f>TRUNC(F422*H422,2)+(0.03*H422*F422)+0.02-0.0066</f>
        <v>46.487000000000002</v>
      </c>
      <c r="K422" s="14">
        <f t="shared" si="154"/>
        <v>46.487000000000002</v>
      </c>
      <c r="P422">
        <v>30.07</v>
      </c>
      <c r="S422" s="2">
        <v>2</v>
      </c>
      <c r="U422">
        <v>3</v>
      </c>
    </row>
    <row r="423" spans="1:21" ht="26.4" x14ac:dyDescent="0.3">
      <c r="A423" s="12" t="s">
        <v>25</v>
      </c>
      <c r="B423" s="12" t="s">
        <v>77</v>
      </c>
      <c r="C423" s="12" t="s">
        <v>78</v>
      </c>
      <c r="D423" s="12" t="s">
        <v>28</v>
      </c>
      <c r="E423" s="13" t="s">
        <v>29</v>
      </c>
      <c r="F423" s="14">
        <f t="shared" si="150"/>
        <v>15.15</v>
      </c>
      <c r="G423" s="14">
        <f t="shared" si="151"/>
        <v>15.15</v>
      </c>
      <c r="H423" s="14">
        <f t="shared" si="152"/>
        <v>2</v>
      </c>
      <c r="I423" s="14">
        <f t="shared" si="153"/>
        <v>3</v>
      </c>
      <c r="J423" s="14">
        <f>TRUNC(F423*H423,2)+(0.03*H423*F423)</f>
        <v>31.209</v>
      </c>
      <c r="K423" s="14">
        <f t="shared" si="154"/>
        <v>31.209</v>
      </c>
      <c r="P423">
        <v>20.190000000000001</v>
      </c>
      <c r="S423" s="2">
        <v>2</v>
      </c>
      <c r="U423">
        <v>3</v>
      </c>
    </row>
    <row r="425" spans="1:21" x14ac:dyDescent="0.3">
      <c r="A425" s="4" t="s">
        <v>202</v>
      </c>
      <c r="B425" s="5"/>
      <c r="C425" s="5"/>
      <c r="D425" s="5"/>
      <c r="E425" s="5"/>
      <c r="F425" s="5"/>
      <c r="G425" s="5"/>
      <c r="H425" s="5"/>
      <c r="I425" s="5"/>
      <c r="J425" s="5"/>
      <c r="K425" s="5"/>
    </row>
    <row r="426" spans="1:21" x14ac:dyDescent="0.3">
      <c r="A426" s="6" t="s">
        <v>5</v>
      </c>
      <c r="B426" s="7"/>
      <c r="C426" s="7" t="s">
        <v>203</v>
      </c>
      <c r="D426" s="5"/>
      <c r="E426" s="5"/>
      <c r="F426" s="5"/>
      <c r="G426" s="5"/>
      <c r="H426" s="5"/>
      <c r="I426" s="5"/>
      <c r="J426" s="5"/>
      <c r="K426" s="5"/>
    </row>
    <row r="427" spans="1:21" x14ac:dyDescent="0.3">
      <c r="A427" s="6" t="s">
        <v>10</v>
      </c>
      <c r="B427" s="7"/>
      <c r="C427" s="7" t="s">
        <v>204</v>
      </c>
      <c r="D427" s="5"/>
      <c r="E427" s="5"/>
      <c r="F427" s="5"/>
      <c r="G427" s="5"/>
      <c r="H427" s="5"/>
      <c r="I427" s="5"/>
      <c r="J427" s="5"/>
      <c r="K427" s="5"/>
    </row>
    <row r="428" spans="1:21" x14ac:dyDescent="0.3">
      <c r="A428" s="6" t="s">
        <v>12</v>
      </c>
      <c r="B428" s="7"/>
      <c r="C428" s="7" t="s">
        <v>13</v>
      </c>
      <c r="D428" s="5"/>
      <c r="E428" s="5"/>
      <c r="F428" s="5"/>
      <c r="G428" s="5"/>
      <c r="H428" s="5"/>
      <c r="I428" s="5"/>
      <c r="J428" s="5"/>
      <c r="K428" s="5"/>
    </row>
    <row r="429" spans="1:21" x14ac:dyDescent="0.3">
      <c r="A429" s="6" t="s">
        <v>14</v>
      </c>
      <c r="B429" s="7"/>
      <c r="C429" s="7" t="s">
        <v>15</v>
      </c>
      <c r="D429" s="5"/>
      <c r="E429" s="5"/>
      <c r="F429" s="5"/>
      <c r="G429" s="5"/>
      <c r="H429" s="5"/>
      <c r="I429" s="5"/>
      <c r="J429" s="5"/>
      <c r="K429" s="5"/>
    </row>
    <row r="430" spans="1:21" x14ac:dyDescent="0.3">
      <c r="A430" s="6" t="s">
        <v>16</v>
      </c>
      <c r="B430" s="7"/>
      <c r="C430" s="7" t="s">
        <v>176</v>
      </c>
      <c r="D430" s="5"/>
      <c r="E430" s="5"/>
      <c r="F430" s="5"/>
      <c r="G430" s="5"/>
      <c r="H430" s="5"/>
      <c r="I430" s="5"/>
      <c r="J430" s="5"/>
      <c r="K430" s="5"/>
    </row>
    <row r="431" spans="1:21" x14ac:dyDescent="0.3">
      <c r="A431" s="6" t="s">
        <v>18</v>
      </c>
      <c r="B431" s="7"/>
      <c r="C431" s="7" t="s">
        <v>205</v>
      </c>
      <c r="D431" s="5"/>
      <c r="E431" s="5"/>
      <c r="F431" s="5"/>
      <c r="G431" s="5"/>
      <c r="H431" s="5"/>
      <c r="I431" s="5"/>
      <c r="J431" s="5"/>
      <c r="K431" s="5"/>
    </row>
    <row r="432" spans="1:21" x14ac:dyDescent="0.3">
      <c r="A432" s="6" t="s">
        <v>20</v>
      </c>
      <c r="B432" s="7"/>
      <c r="C432" s="7"/>
      <c r="D432" s="5"/>
      <c r="E432" s="5"/>
      <c r="F432" s="5"/>
      <c r="G432" s="5"/>
      <c r="H432" s="5"/>
      <c r="I432" s="5"/>
      <c r="J432" s="5"/>
      <c r="K432" s="5"/>
    </row>
    <row r="433" spans="1:21" x14ac:dyDescent="0.3">
      <c r="A433" s="6" t="s">
        <v>21</v>
      </c>
      <c r="B433" s="7"/>
      <c r="C433" s="7">
        <v>697.75</v>
      </c>
      <c r="D433" s="5"/>
      <c r="E433" s="5"/>
      <c r="F433" s="5"/>
      <c r="G433" s="5"/>
      <c r="H433" s="5"/>
      <c r="I433" s="5"/>
      <c r="J433" s="5"/>
      <c r="K433" s="5"/>
    </row>
    <row r="434" spans="1:21" x14ac:dyDescent="0.3">
      <c r="A434" s="6" t="s">
        <v>22</v>
      </c>
      <c r="B434" s="7"/>
      <c r="C434" s="7">
        <v>697.75</v>
      </c>
      <c r="D434" s="5"/>
      <c r="E434" s="5"/>
      <c r="F434" s="5"/>
      <c r="G434" s="5"/>
      <c r="H434" s="5"/>
      <c r="I434" s="5"/>
      <c r="J434" s="5"/>
      <c r="K434" s="5"/>
    </row>
    <row r="435" spans="1:21" ht="27.6" x14ac:dyDescent="0.3">
      <c r="A435" s="9"/>
      <c r="B435" s="9" t="s">
        <v>5</v>
      </c>
      <c r="C435" s="9" t="s">
        <v>10</v>
      </c>
      <c r="D435" s="9" t="s">
        <v>16</v>
      </c>
      <c r="E435" s="10" t="s">
        <v>18</v>
      </c>
      <c r="F435" s="11" t="s">
        <v>21</v>
      </c>
      <c r="G435" s="11" t="s">
        <v>22</v>
      </c>
      <c r="H435" s="11" t="s">
        <v>23</v>
      </c>
      <c r="I435" s="11" t="s">
        <v>24</v>
      </c>
      <c r="J435" s="11" t="s">
        <v>21</v>
      </c>
      <c r="K435" s="11" t="s">
        <v>22</v>
      </c>
      <c r="P435" t="s">
        <v>21</v>
      </c>
      <c r="S435" s="1" t="s">
        <v>23</v>
      </c>
      <c r="U435" t="s">
        <v>24</v>
      </c>
    </row>
    <row r="436" spans="1:21" ht="39.6" x14ac:dyDescent="0.3">
      <c r="A436" s="12" t="s">
        <v>25</v>
      </c>
      <c r="B436" s="12" t="s">
        <v>206</v>
      </c>
      <c r="C436" s="12" t="s">
        <v>207</v>
      </c>
      <c r="D436" s="12" t="s">
        <v>182</v>
      </c>
      <c r="E436" s="13" t="s">
        <v>208</v>
      </c>
      <c r="F436" s="14">
        <f t="shared" ref="F436" si="155">G436</f>
        <v>697.76</v>
      </c>
      <c r="G436" s="14">
        <f t="shared" ref="G436" si="156">ROUND($N$4*P436,2)</f>
        <v>697.76</v>
      </c>
      <c r="H436" s="14">
        <f t="shared" ref="H436" si="157">S436</f>
        <v>1</v>
      </c>
      <c r="I436" s="14">
        <f t="shared" ref="I436" si="158">U436</f>
        <v>0</v>
      </c>
      <c r="J436" s="14">
        <f>TRUNC(F436*H436,2)</f>
        <v>697.76</v>
      </c>
      <c r="K436" s="14">
        <f t="shared" ref="K436" si="159">J436</f>
        <v>697.76</v>
      </c>
      <c r="P436">
        <v>930</v>
      </c>
      <c r="S436" s="2">
        <v>1</v>
      </c>
      <c r="U436">
        <v>0</v>
      </c>
    </row>
    <row r="438" spans="1:21" x14ac:dyDescent="0.3">
      <c r="A438" s="4" t="s">
        <v>209</v>
      </c>
      <c r="B438" s="5"/>
      <c r="C438" s="5"/>
      <c r="D438" s="5"/>
      <c r="E438" s="5"/>
      <c r="F438" s="5"/>
      <c r="G438" s="5"/>
      <c r="H438" s="5"/>
      <c r="I438" s="5"/>
      <c r="J438" s="5"/>
      <c r="K438" s="5"/>
    </row>
    <row r="439" spans="1:21" x14ac:dyDescent="0.3">
      <c r="A439" s="6" t="s">
        <v>5</v>
      </c>
      <c r="B439" s="7"/>
      <c r="C439" s="7" t="s">
        <v>210</v>
      </c>
      <c r="D439" s="5"/>
      <c r="E439" s="5"/>
      <c r="F439" s="5"/>
      <c r="G439" s="5"/>
      <c r="H439" s="5"/>
      <c r="I439" s="5"/>
      <c r="J439" s="5"/>
      <c r="K439" s="5"/>
    </row>
    <row r="440" spans="1:21" x14ac:dyDescent="0.3">
      <c r="A440" s="6" t="s">
        <v>10</v>
      </c>
      <c r="B440" s="7"/>
      <c r="C440" s="7" t="s">
        <v>211</v>
      </c>
      <c r="D440" s="5"/>
      <c r="E440" s="5"/>
      <c r="F440" s="5"/>
      <c r="G440" s="5"/>
      <c r="H440" s="5"/>
      <c r="I440" s="5"/>
      <c r="J440" s="5"/>
      <c r="K440" s="5"/>
    </row>
    <row r="441" spans="1:21" x14ac:dyDescent="0.3">
      <c r="A441" s="6" t="s">
        <v>12</v>
      </c>
      <c r="B441" s="7"/>
      <c r="C441" s="7" t="s">
        <v>13</v>
      </c>
      <c r="D441" s="5"/>
      <c r="E441" s="5"/>
      <c r="F441" s="5"/>
      <c r="G441" s="5"/>
      <c r="H441" s="5"/>
      <c r="I441" s="5"/>
      <c r="J441" s="5"/>
      <c r="K441" s="5"/>
    </row>
    <row r="442" spans="1:21" x14ac:dyDescent="0.3">
      <c r="A442" s="6" t="s">
        <v>14</v>
      </c>
      <c r="B442" s="7"/>
      <c r="C442" s="7" t="s">
        <v>15</v>
      </c>
      <c r="D442" s="5"/>
      <c r="E442" s="5"/>
      <c r="F442" s="5"/>
      <c r="G442" s="5"/>
      <c r="H442" s="5"/>
      <c r="I442" s="5"/>
      <c r="J442" s="5"/>
      <c r="K442" s="5"/>
    </row>
    <row r="443" spans="1:21" x14ac:dyDescent="0.3">
      <c r="A443" s="6" t="s">
        <v>16</v>
      </c>
      <c r="B443" s="7"/>
      <c r="C443" s="7" t="s">
        <v>176</v>
      </c>
      <c r="D443" s="5"/>
      <c r="E443" s="5"/>
      <c r="F443" s="5"/>
      <c r="G443" s="5"/>
      <c r="H443" s="5"/>
      <c r="I443" s="5"/>
      <c r="J443" s="5"/>
      <c r="K443" s="5"/>
    </row>
    <row r="444" spans="1:21" x14ac:dyDescent="0.3">
      <c r="A444" s="6" t="s">
        <v>18</v>
      </c>
      <c r="B444" s="7"/>
      <c r="C444" s="7" t="s">
        <v>205</v>
      </c>
      <c r="D444" s="5"/>
      <c r="E444" s="5"/>
      <c r="F444" s="5"/>
      <c r="G444" s="5"/>
      <c r="H444" s="5"/>
      <c r="I444" s="5"/>
      <c r="J444" s="5"/>
      <c r="K444" s="5"/>
    </row>
    <row r="445" spans="1:21" x14ac:dyDescent="0.3">
      <c r="A445" s="6" t="s">
        <v>20</v>
      </c>
      <c r="B445" s="7"/>
      <c r="C445" s="7"/>
      <c r="D445" s="5"/>
      <c r="E445" s="5"/>
      <c r="F445" s="5"/>
      <c r="G445" s="5"/>
      <c r="H445" s="5"/>
      <c r="I445" s="5"/>
      <c r="J445" s="5"/>
      <c r="K445" s="5"/>
    </row>
    <row r="446" spans="1:21" x14ac:dyDescent="0.3">
      <c r="A446" s="6" t="s">
        <v>21</v>
      </c>
      <c r="B446" s="7"/>
      <c r="C446" s="8">
        <v>937.84</v>
      </c>
      <c r="D446" s="5"/>
      <c r="E446" s="5"/>
      <c r="F446" s="5"/>
      <c r="G446" s="5"/>
      <c r="H446" s="5"/>
      <c r="I446" s="5"/>
      <c r="J446" s="5"/>
      <c r="K446" s="5"/>
    </row>
    <row r="447" spans="1:21" x14ac:dyDescent="0.3">
      <c r="A447" s="6" t="s">
        <v>22</v>
      </c>
      <c r="B447" s="7"/>
      <c r="C447" s="8">
        <v>937.84</v>
      </c>
      <c r="D447" s="5"/>
      <c r="E447" s="5"/>
      <c r="F447" s="5"/>
      <c r="G447" s="5"/>
      <c r="H447" s="5"/>
      <c r="I447" s="5"/>
      <c r="J447" s="5"/>
      <c r="K447" s="5"/>
    </row>
    <row r="448" spans="1:21" ht="27.6" x14ac:dyDescent="0.3">
      <c r="A448" s="9"/>
      <c r="B448" s="9" t="s">
        <v>5</v>
      </c>
      <c r="C448" s="9" t="s">
        <v>10</v>
      </c>
      <c r="D448" s="9" t="s">
        <v>16</v>
      </c>
      <c r="E448" s="10" t="s">
        <v>18</v>
      </c>
      <c r="F448" s="11" t="s">
        <v>21</v>
      </c>
      <c r="G448" s="11" t="s">
        <v>22</v>
      </c>
      <c r="H448" s="11" t="s">
        <v>23</v>
      </c>
      <c r="I448" s="11" t="s">
        <v>24</v>
      </c>
      <c r="J448" s="11" t="s">
        <v>21</v>
      </c>
      <c r="K448" s="11" t="s">
        <v>22</v>
      </c>
      <c r="P448" t="s">
        <v>21</v>
      </c>
      <c r="S448" s="1" t="s">
        <v>23</v>
      </c>
      <c r="U448" t="s">
        <v>24</v>
      </c>
    </row>
    <row r="449" spans="1:21" ht="39.6" x14ac:dyDescent="0.3">
      <c r="A449" s="12" t="s">
        <v>25</v>
      </c>
      <c r="B449" s="12" t="s">
        <v>212</v>
      </c>
      <c r="C449" s="12" t="s">
        <v>213</v>
      </c>
      <c r="D449" s="12" t="s">
        <v>182</v>
      </c>
      <c r="E449" s="13" t="s">
        <v>208</v>
      </c>
      <c r="F449" s="14">
        <f t="shared" ref="F449" si="160">G449</f>
        <v>937.84</v>
      </c>
      <c r="G449" s="14">
        <f t="shared" ref="G449" si="161">ROUND($N$4*P449,2)</f>
        <v>937.84</v>
      </c>
      <c r="H449" s="14">
        <f t="shared" ref="H449" si="162">S449</f>
        <v>1</v>
      </c>
      <c r="I449" s="14">
        <f t="shared" ref="I449" si="163">U449</f>
        <v>0</v>
      </c>
      <c r="J449" s="14">
        <f>TRUNC(F449*H449,2)</f>
        <v>937.84</v>
      </c>
      <c r="K449" s="14">
        <f t="shared" ref="K449" si="164">J449</f>
        <v>937.84</v>
      </c>
      <c r="P449">
        <v>1250</v>
      </c>
      <c r="S449" s="2">
        <v>1</v>
      </c>
      <c r="U449">
        <v>0</v>
      </c>
    </row>
    <row r="451" spans="1:21" x14ac:dyDescent="0.3">
      <c r="A451" s="4" t="s">
        <v>214</v>
      </c>
      <c r="B451" s="5"/>
      <c r="C451" s="5"/>
      <c r="D451" s="5"/>
      <c r="E451" s="5"/>
      <c r="F451" s="5"/>
      <c r="G451" s="5"/>
      <c r="H451" s="5"/>
      <c r="I451" s="5"/>
      <c r="J451" s="5"/>
      <c r="K451" s="5"/>
    </row>
    <row r="452" spans="1:21" x14ac:dyDescent="0.3">
      <c r="A452" s="6" t="s">
        <v>5</v>
      </c>
      <c r="B452" s="7"/>
      <c r="C452" s="7" t="s">
        <v>215</v>
      </c>
      <c r="D452" s="5"/>
      <c r="E452" s="5"/>
      <c r="F452" s="5"/>
      <c r="G452" s="5"/>
      <c r="H452" s="5"/>
      <c r="I452" s="5"/>
      <c r="J452" s="5"/>
      <c r="K452" s="5"/>
    </row>
    <row r="453" spans="1:21" x14ac:dyDescent="0.3">
      <c r="A453" s="6" t="s">
        <v>10</v>
      </c>
      <c r="B453" s="7"/>
      <c r="C453" s="7" t="s">
        <v>216</v>
      </c>
      <c r="D453" s="5"/>
      <c r="E453" s="5"/>
      <c r="F453" s="5"/>
      <c r="G453" s="5"/>
      <c r="H453" s="5"/>
      <c r="I453" s="5"/>
      <c r="J453" s="5"/>
      <c r="K453" s="5"/>
    </row>
    <row r="454" spans="1:21" x14ac:dyDescent="0.3">
      <c r="A454" s="6" t="s">
        <v>12</v>
      </c>
      <c r="B454" s="7"/>
      <c r="C454" s="7" t="s">
        <v>13</v>
      </c>
      <c r="D454" s="5"/>
      <c r="E454" s="5"/>
      <c r="F454" s="5"/>
      <c r="G454" s="5"/>
      <c r="H454" s="5"/>
      <c r="I454" s="5"/>
      <c r="J454" s="5"/>
      <c r="K454" s="5"/>
    </row>
    <row r="455" spans="1:21" x14ac:dyDescent="0.3">
      <c r="A455" s="6" t="s">
        <v>14</v>
      </c>
      <c r="B455" s="7"/>
      <c r="C455" s="7" t="s">
        <v>15</v>
      </c>
      <c r="D455" s="5"/>
      <c r="E455" s="5"/>
      <c r="F455" s="5"/>
      <c r="G455" s="5"/>
      <c r="H455" s="5"/>
      <c r="I455" s="5"/>
      <c r="J455" s="5"/>
      <c r="K455" s="5"/>
    </row>
    <row r="456" spans="1:21" x14ac:dyDescent="0.3">
      <c r="A456" s="6" t="s">
        <v>16</v>
      </c>
      <c r="B456" s="7"/>
      <c r="C456" s="7" t="s">
        <v>176</v>
      </c>
      <c r="D456" s="5"/>
      <c r="E456" s="5"/>
      <c r="F456" s="5"/>
      <c r="G456" s="5"/>
      <c r="H456" s="5"/>
      <c r="I456" s="5"/>
      <c r="J456" s="5"/>
      <c r="K456" s="5"/>
    </row>
    <row r="457" spans="1:21" x14ac:dyDescent="0.3">
      <c r="A457" s="6" t="s">
        <v>18</v>
      </c>
      <c r="B457" s="7"/>
      <c r="C457" s="7" t="s">
        <v>205</v>
      </c>
      <c r="D457" s="5"/>
      <c r="E457" s="5"/>
      <c r="F457" s="5"/>
      <c r="G457" s="5"/>
      <c r="H457" s="5"/>
      <c r="I457" s="5"/>
      <c r="J457" s="5"/>
      <c r="K457" s="5"/>
    </row>
    <row r="458" spans="1:21" x14ac:dyDescent="0.3">
      <c r="A458" s="6" t="s">
        <v>20</v>
      </c>
      <c r="B458" s="7"/>
      <c r="C458" s="7"/>
      <c r="D458" s="5"/>
      <c r="E458" s="5"/>
      <c r="F458" s="5"/>
      <c r="G458" s="5"/>
      <c r="H458" s="5"/>
      <c r="I458" s="5"/>
      <c r="J458" s="5"/>
      <c r="K458" s="5"/>
    </row>
    <row r="459" spans="1:21" x14ac:dyDescent="0.3">
      <c r="A459" s="6" t="s">
        <v>21</v>
      </c>
      <c r="B459" s="7"/>
      <c r="C459" s="8">
        <v>1342.99</v>
      </c>
      <c r="D459" s="5"/>
      <c r="E459" s="5"/>
      <c r="F459" s="5"/>
      <c r="G459" s="5"/>
      <c r="H459" s="5"/>
      <c r="I459" s="5"/>
      <c r="J459" s="5"/>
      <c r="K459" s="5"/>
    </row>
    <row r="460" spans="1:21" x14ac:dyDescent="0.3">
      <c r="A460" s="6" t="s">
        <v>22</v>
      </c>
      <c r="B460" s="7"/>
      <c r="C460" s="8">
        <v>1342.99</v>
      </c>
      <c r="D460" s="5"/>
      <c r="E460" s="5"/>
      <c r="F460" s="5"/>
      <c r="G460" s="5"/>
      <c r="H460" s="5"/>
      <c r="I460" s="5"/>
      <c r="J460" s="5"/>
      <c r="K460" s="5"/>
    </row>
    <row r="461" spans="1:21" ht="27.6" x14ac:dyDescent="0.3">
      <c r="A461" s="9"/>
      <c r="B461" s="9" t="s">
        <v>5</v>
      </c>
      <c r="C461" s="9" t="s">
        <v>10</v>
      </c>
      <c r="D461" s="9" t="s">
        <v>16</v>
      </c>
      <c r="E461" s="10" t="s">
        <v>18</v>
      </c>
      <c r="F461" s="11" t="s">
        <v>21</v>
      </c>
      <c r="G461" s="11" t="s">
        <v>22</v>
      </c>
      <c r="H461" s="11" t="s">
        <v>23</v>
      </c>
      <c r="I461" s="11" t="s">
        <v>24</v>
      </c>
      <c r="J461" s="11" t="s">
        <v>21</v>
      </c>
      <c r="K461" s="11" t="s">
        <v>22</v>
      </c>
      <c r="P461" t="s">
        <v>21</v>
      </c>
      <c r="S461" s="1" t="s">
        <v>23</v>
      </c>
      <c r="U461" t="s">
        <v>24</v>
      </c>
    </row>
    <row r="462" spans="1:21" ht="52.8" x14ac:dyDescent="0.3">
      <c r="A462" s="12" t="s">
        <v>25</v>
      </c>
      <c r="B462" s="12" t="s">
        <v>217</v>
      </c>
      <c r="C462" s="12" t="s">
        <v>218</v>
      </c>
      <c r="D462" s="12" t="s">
        <v>182</v>
      </c>
      <c r="E462" s="13" t="s">
        <v>208</v>
      </c>
      <c r="F462" s="14">
        <f t="shared" ref="F462" si="165">G462</f>
        <v>1342.99</v>
      </c>
      <c r="G462" s="14">
        <f t="shared" ref="G462" si="166">ROUND($N$4*P462,2)</f>
        <v>1342.99</v>
      </c>
      <c r="H462" s="14">
        <f t="shared" ref="H462" si="167">S462</f>
        <v>1</v>
      </c>
      <c r="I462" s="14">
        <f t="shared" ref="I462" si="168">U462</f>
        <v>0</v>
      </c>
      <c r="J462" s="14">
        <f>TRUNC(F462*H462,2)</f>
        <v>1342.99</v>
      </c>
      <c r="K462" s="14">
        <f t="shared" ref="K462" si="169">J462</f>
        <v>1342.99</v>
      </c>
      <c r="P462">
        <v>1790</v>
      </c>
      <c r="S462" s="2">
        <v>1</v>
      </c>
      <c r="U462">
        <v>0</v>
      </c>
    </row>
    <row r="464" spans="1:21" x14ac:dyDescent="0.3">
      <c r="A464" s="4" t="s">
        <v>219</v>
      </c>
      <c r="B464" s="5"/>
      <c r="C464" s="5"/>
      <c r="D464" s="5"/>
      <c r="E464" s="5"/>
      <c r="F464" s="5"/>
      <c r="G464" s="5"/>
      <c r="H464" s="5"/>
      <c r="I464" s="5"/>
      <c r="J464" s="5"/>
      <c r="K464" s="5"/>
    </row>
    <row r="465" spans="1:21" x14ac:dyDescent="0.3">
      <c r="A465" s="6" t="s">
        <v>5</v>
      </c>
      <c r="B465" s="7"/>
      <c r="C465" s="7" t="s">
        <v>220</v>
      </c>
      <c r="D465" s="5"/>
      <c r="E465" s="5"/>
      <c r="F465" s="5"/>
      <c r="G465" s="5"/>
      <c r="H465" s="5"/>
      <c r="I465" s="5"/>
      <c r="J465" s="5"/>
      <c r="K465" s="5"/>
    </row>
    <row r="466" spans="1:21" x14ac:dyDescent="0.3">
      <c r="A466" s="6" t="s">
        <v>10</v>
      </c>
      <c r="B466" s="7"/>
      <c r="C466" s="7" t="s">
        <v>221</v>
      </c>
      <c r="D466" s="5"/>
      <c r="E466" s="5"/>
      <c r="F466" s="5"/>
      <c r="G466" s="5"/>
      <c r="H466" s="5"/>
      <c r="I466" s="5"/>
      <c r="J466" s="5"/>
      <c r="K466" s="5"/>
    </row>
    <row r="467" spans="1:21" x14ac:dyDescent="0.3">
      <c r="A467" s="6" t="s">
        <v>12</v>
      </c>
      <c r="B467" s="7"/>
      <c r="C467" s="7" t="s">
        <v>13</v>
      </c>
      <c r="D467" s="5"/>
      <c r="E467" s="5"/>
      <c r="F467" s="5"/>
      <c r="G467" s="5"/>
      <c r="H467" s="5"/>
      <c r="I467" s="5"/>
      <c r="J467" s="5"/>
      <c r="K467" s="5"/>
    </row>
    <row r="468" spans="1:21" x14ac:dyDescent="0.3">
      <c r="A468" s="6" t="s">
        <v>14</v>
      </c>
      <c r="B468" s="7"/>
      <c r="C468" s="7" t="s">
        <v>15</v>
      </c>
      <c r="D468" s="5"/>
      <c r="E468" s="5"/>
      <c r="F468" s="5"/>
      <c r="G468" s="5"/>
      <c r="H468" s="5"/>
      <c r="I468" s="5"/>
      <c r="J468" s="5"/>
      <c r="K468" s="5"/>
    </row>
    <row r="469" spans="1:21" x14ac:dyDescent="0.3">
      <c r="A469" s="6" t="s">
        <v>16</v>
      </c>
      <c r="B469" s="7"/>
      <c r="C469" s="7" t="s">
        <v>176</v>
      </c>
      <c r="D469" s="5"/>
      <c r="E469" s="5"/>
      <c r="F469" s="5"/>
      <c r="G469" s="5"/>
      <c r="H469" s="5"/>
      <c r="I469" s="5"/>
      <c r="J469" s="5"/>
      <c r="K469" s="5"/>
    </row>
    <row r="470" spans="1:21" x14ac:dyDescent="0.3">
      <c r="A470" s="6" t="s">
        <v>18</v>
      </c>
      <c r="B470" s="7"/>
      <c r="C470" s="7" t="s">
        <v>51</v>
      </c>
      <c r="D470" s="5"/>
      <c r="E470" s="5"/>
      <c r="F470" s="5"/>
      <c r="G470" s="5"/>
      <c r="H470" s="5"/>
      <c r="I470" s="5"/>
      <c r="J470" s="5"/>
      <c r="K470" s="5"/>
    </row>
    <row r="471" spans="1:21" x14ac:dyDescent="0.3">
      <c r="A471" s="6" t="s">
        <v>20</v>
      </c>
      <c r="B471" s="7"/>
      <c r="C471" s="7"/>
      <c r="D471" s="5"/>
      <c r="E471" s="5"/>
      <c r="F471" s="5"/>
      <c r="G471" s="5"/>
      <c r="H471" s="5"/>
      <c r="I471" s="5"/>
      <c r="J471" s="5"/>
      <c r="K471" s="5"/>
    </row>
    <row r="472" spans="1:21" x14ac:dyDescent="0.3">
      <c r="A472" s="6" t="s">
        <v>21</v>
      </c>
      <c r="B472" s="7"/>
      <c r="C472" s="7">
        <v>31.75</v>
      </c>
      <c r="D472" s="5"/>
      <c r="E472" s="5"/>
      <c r="F472" s="5"/>
      <c r="G472" s="5"/>
      <c r="H472" s="5"/>
      <c r="I472" s="5"/>
      <c r="J472" s="5"/>
      <c r="K472" s="5"/>
    </row>
    <row r="473" spans="1:21" x14ac:dyDescent="0.3">
      <c r="A473" s="6" t="s">
        <v>22</v>
      </c>
      <c r="B473" s="7"/>
      <c r="C473" s="7">
        <v>31.75</v>
      </c>
      <c r="D473" s="5"/>
      <c r="E473" s="5"/>
      <c r="F473" s="5"/>
      <c r="G473" s="5"/>
      <c r="H473" s="5"/>
      <c r="I473" s="5"/>
      <c r="J473" s="5"/>
      <c r="K473" s="5"/>
    </row>
    <row r="474" spans="1:21" ht="27.6" x14ac:dyDescent="0.3">
      <c r="A474" s="9"/>
      <c r="B474" s="9" t="s">
        <v>5</v>
      </c>
      <c r="C474" s="9" t="s">
        <v>10</v>
      </c>
      <c r="D474" s="9" t="s">
        <v>16</v>
      </c>
      <c r="E474" s="10" t="s">
        <v>18</v>
      </c>
      <c r="F474" s="11" t="s">
        <v>21</v>
      </c>
      <c r="G474" s="11" t="s">
        <v>22</v>
      </c>
      <c r="H474" s="11" t="s">
        <v>23</v>
      </c>
      <c r="I474" s="11" t="s">
        <v>24</v>
      </c>
      <c r="J474" s="11" t="s">
        <v>21</v>
      </c>
      <c r="K474" s="11" t="s">
        <v>22</v>
      </c>
      <c r="P474" t="s">
        <v>21</v>
      </c>
      <c r="S474" s="1" t="s">
        <v>23</v>
      </c>
      <c r="U474" t="s">
        <v>24</v>
      </c>
    </row>
    <row r="475" spans="1:21" ht="26.4" x14ac:dyDescent="0.3">
      <c r="A475" s="12" t="s">
        <v>25</v>
      </c>
      <c r="B475" s="12" t="s">
        <v>222</v>
      </c>
      <c r="C475" s="12" t="s">
        <v>223</v>
      </c>
      <c r="D475" s="12" t="s">
        <v>182</v>
      </c>
      <c r="E475" s="13" t="s">
        <v>186</v>
      </c>
      <c r="F475" s="14">
        <f t="shared" ref="F475:F481" si="170">G475</f>
        <v>91.96</v>
      </c>
      <c r="G475" s="14">
        <f t="shared" ref="G475:G480" si="171">ROUND($N$4*P475,2)</f>
        <v>91.96</v>
      </c>
      <c r="H475" s="14">
        <f t="shared" ref="H475:H480" si="172">S475</f>
        <v>0.05</v>
      </c>
      <c r="I475" s="14">
        <f t="shared" ref="I475:I480" si="173">U475</f>
        <v>0</v>
      </c>
      <c r="J475" s="14">
        <f>TRUNC(F475*H475,2)-0.0076</f>
        <v>4.5823999999999998</v>
      </c>
      <c r="K475" s="14">
        <f t="shared" ref="K475:K481" si="174">J475</f>
        <v>4.5823999999999998</v>
      </c>
      <c r="P475">
        <v>122.57</v>
      </c>
      <c r="S475" s="2">
        <v>0.05</v>
      </c>
      <c r="U475">
        <v>0</v>
      </c>
    </row>
    <row r="476" spans="1:21" ht="39.6" x14ac:dyDescent="0.3">
      <c r="A476" s="12" t="s">
        <v>25</v>
      </c>
      <c r="B476" s="12" t="s">
        <v>188</v>
      </c>
      <c r="C476" s="12" t="s">
        <v>189</v>
      </c>
      <c r="D476" s="12" t="s">
        <v>182</v>
      </c>
      <c r="E476" s="13" t="s">
        <v>190</v>
      </c>
      <c r="F476" s="14">
        <f t="shared" si="170"/>
        <v>5.21</v>
      </c>
      <c r="G476" s="14">
        <f t="shared" si="171"/>
        <v>5.21</v>
      </c>
      <c r="H476" s="14">
        <f t="shared" si="172"/>
        <v>0.8</v>
      </c>
      <c r="I476" s="14">
        <f t="shared" si="173"/>
        <v>0</v>
      </c>
      <c r="J476" s="14">
        <f>TRUNC(F476*H476,2)</f>
        <v>4.16</v>
      </c>
      <c r="K476" s="14">
        <f t="shared" si="174"/>
        <v>4.16</v>
      </c>
      <c r="P476">
        <v>6.95</v>
      </c>
      <c r="S476" s="2">
        <v>0.8</v>
      </c>
      <c r="U476">
        <v>0</v>
      </c>
    </row>
    <row r="477" spans="1:21" ht="26.4" x14ac:dyDescent="0.3">
      <c r="A477" s="12" t="s">
        <v>25</v>
      </c>
      <c r="B477" s="12" t="s">
        <v>192</v>
      </c>
      <c r="C477" s="12" t="s">
        <v>193</v>
      </c>
      <c r="D477" s="12" t="s">
        <v>182</v>
      </c>
      <c r="E477" s="13" t="s">
        <v>183</v>
      </c>
      <c r="F477" s="14">
        <f t="shared" si="170"/>
        <v>11.52</v>
      </c>
      <c r="G477" s="14">
        <f t="shared" si="171"/>
        <v>11.52</v>
      </c>
      <c r="H477" s="14">
        <f t="shared" si="172"/>
        <v>0.05</v>
      </c>
      <c r="I477" s="14">
        <f t="shared" si="173"/>
        <v>0</v>
      </c>
      <c r="J477" s="14">
        <f>TRUNC(F477*H477,2)</f>
        <v>0.56999999999999995</v>
      </c>
      <c r="K477" s="14">
        <f t="shared" si="174"/>
        <v>0.56999999999999995</v>
      </c>
      <c r="P477">
        <v>15.35</v>
      </c>
      <c r="S477" s="2">
        <v>0.05</v>
      </c>
      <c r="U477">
        <v>0</v>
      </c>
    </row>
    <row r="478" spans="1:21" x14ac:dyDescent="0.3">
      <c r="A478" s="12" t="s">
        <v>25</v>
      </c>
      <c r="B478" s="12" t="s">
        <v>195</v>
      </c>
      <c r="C478" s="12" t="s">
        <v>196</v>
      </c>
      <c r="D478" s="12" t="s">
        <v>28</v>
      </c>
      <c r="E478" s="13" t="s">
        <v>29</v>
      </c>
      <c r="F478" s="14">
        <f t="shared" si="170"/>
        <v>20.95</v>
      </c>
      <c r="G478" s="14">
        <f t="shared" si="171"/>
        <v>20.95</v>
      </c>
      <c r="H478" s="14">
        <f t="shared" si="172"/>
        <v>0.2</v>
      </c>
      <c r="I478" s="14">
        <f t="shared" si="173"/>
        <v>3</v>
      </c>
      <c r="J478" s="14">
        <f>TRUNC(F478*H478,2)+(0.03*H478*F478)</f>
        <v>4.3157000000000005</v>
      </c>
      <c r="K478" s="14">
        <f t="shared" si="174"/>
        <v>4.3157000000000005</v>
      </c>
      <c r="P478">
        <v>27.92</v>
      </c>
      <c r="S478" s="2">
        <v>0.2</v>
      </c>
      <c r="U478">
        <v>3</v>
      </c>
    </row>
    <row r="479" spans="1:21" ht="26.4" x14ac:dyDescent="0.3">
      <c r="A479" s="12" t="s">
        <v>25</v>
      </c>
      <c r="B479" s="12" t="s">
        <v>199</v>
      </c>
      <c r="C479" s="12" t="s">
        <v>200</v>
      </c>
      <c r="D479" s="12" t="s">
        <v>28</v>
      </c>
      <c r="E479" s="13" t="s">
        <v>29</v>
      </c>
      <c r="F479" s="14">
        <f t="shared" si="170"/>
        <v>22.56</v>
      </c>
      <c r="G479" s="14">
        <f t="shared" si="171"/>
        <v>22.56</v>
      </c>
      <c r="H479" s="14">
        <f t="shared" si="172"/>
        <v>0.2</v>
      </c>
      <c r="I479" s="14">
        <f t="shared" si="173"/>
        <v>3</v>
      </c>
      <c r="J479" s="14">
        <f>TRUNC(F479*H479,2)+(0.03*H479*F479)</f>
        <v>4.6453600000000002</v>
      </c>
      <c r="K479" s="14">
        <f t="shared" si="174"/>
        <v>4.6453600000000002</v>
      </c>
      <c r="P479">
        <v>30.07</v>
      </c>
      <c r="S479" s="2">
        <v>0.2</v>
      </c>
      <c r="U479">
        <v>3</v>
      </c>
    </row>
    <row r="480" spans="1:21" ht="26.4" x14ac:dyDescent="0.3">
      <c r="A480" s="12" t="s">
        <v>25</v>
      </c>
      <c r="B480" s="12" t="s">
        <v>77</v>
      </c>
      <c r="C480" s="12" t="s">
        <v>78</v>
      </c>
      <c r="D480" s="12" t="s">
        <v>28</v>
      </c>
      <c r="E480" s="13" t="s">
        <v>29</v>
      </c>
      <c r="F480" s="14">
        <f t="shared" si="170"/>
        <v>15.15</v>
      </c>
      <c r="G480" s="14">
        <f t="shared" si="171"/>
        <v>15.15</v>
      </c>
      <c r="H480" s="14">
        <f t="shared" si="172"/>
        <v>0.2</v>
      </c>
      <c r="I480" s="14">
        <f t="shared" si="173"/>
        <v>3</v>
      </c>
      <c r="J480" s="14">
        <f>TRUNC(F480*H480,2)+(0.03*H480*F480)+0.0158</f>
        <v>3.1366999999999998</v>
      </c>
      <c r="K480" s="14">
        <f t="shared" si="174"/>
        <v>3.1366999999999998</v>
      </c>
      <c r="P480">
        <v>20.190000000000001</v>
      </c>
      <c r="S480" s="2">
        <v>0.2</v>
      </c>
      <c r="U480">
        <v>3</v>
      </c>
    </row>
    <row r="481" spans="1:21" x14ac:dyDescent="0.3">
      <c r="A481" s="12" t="s">
        <v>25</v>
      </c>
      <c r="B481" s="12" t="s">
        <v>225</v>
      </c>
      <c r="C481" s="12" t="s">
        <v>226</v>
      </c>
      <c r="D481" s="12" t="s">
        <v>182</v>
      </c>
      <c r="E481" s="13" t="s">
        <v>51</v>
      </c>
      <c r="F481" s="14">
        <f t="shared" si="170"/>
        <v>39.380000000000003</v>
      </c>
      <c r="G481" s="14">
        <f t="shared" ref="G481" si="175">ROUND($N$4*P481,2)</f>
        <v>39.380000000000003</v>
      </c>
      <c r="H481" s="14">
        <f t="shared" ref="H481" si="176">S481</f>
        <v>0.26250000000000001</v>
      </c>
      <c r="I481" s="14">
        <f t="shared" ref="I481" si="177">U481</f>
        <v>0</v>
      </c>
      <c r="J481" s="14">
        <f>TRUNC(F481*H481,2)</f>
        <v>10.33</v>
      </c>
      <c r="K481" s="14">
        <f t="shared" si="174"/>
        <v>10.33</v>
      </c>
      <c r="P481">
        <v>52.49</v>
      </c>
      <c r="S481" s="2">
        <v>0.26250000000000001</v>
      </c>
      <c r="U481">
        <v>0</v>
      </c>
    </row>
    <row r="483" spans="1:21" x14ac:dyDescent="0.3">
      <c r="A483" s="4" t="s">
        <v>749</v>
      </c>
      <c r="B483" s="5"/>
      <c r="C483" s="5"/>
      <c r="D483" s="5"/>
      <c r="E483" s="5"/>
      <c r="F483" s="5"/>
      <c r="G483" s="5"/>
      <c r="H483" s="5"/>
      <c r="I483" s="5"/>
      <c r="J483" s="5"/>
      <c r="K483" s="5"/>
    </row>
    <row r="484" spans="1:21" x14ac:dyDescent="0.3">
      <c r="A484" s="6" t="s">
        <v>5</v>
      </c>
      <c r="B484" s="7"/>
      <c r="C484" s="7" t="s">
        <v>750</v>
      </c>
      <c r="D484" s="5"/>
      <c r="E484" s="5"/>
      <c r="F484" s="5"/>
      <c r="G484" s="5"/>
      <c r="H484" s="5"/>
      <c r="I484" s="5"/>
      <c r="J484" s="5"/>
      <c r="K484" s="5"/>
    </row>
    <row r="485" spans="1:21" x14ac:dyDescent="0.3">
      <c r="A485" s="6" t="s">
        <v>10</v>
      </c>
      <c r="B485" s="7"/>
      <c r="C485" s="7" t="s">
        <v>751</v>
      </c>
      <c r="D485" s="5"/>
      <c r="E485" s="5"/>
      <c r="F485" s="5"/>
      <c r="G485" s="5"/>
      <c r="H485" s="5"/>
      <c r="I485" s="5"/>
      <c r="J485" s="5"/>
      <c r="K485" s="5"/>
    </row>
    <row r="486" spans="1:21" x14ac:dyDescent="0.3">
      <c r="A486" s="6" t="s">
        <v>12</v>
      </c>
      <c r="B486" s="7"/>
      <c r="C486" s="7" t="s">
        <v>13</v>
      </c>
      <c r="D486" s="5"/>
      <c r="E486" s="5"/>
      <c r="F486" s="5"/>
      <c r="G486" s="5"/>
      <c r="H486" s="5"/>
      <c r="I486" s="5"/>
      <c r="J486" s="5"/>
      <c r="K486" s="5"/>
    </row>
    <row r="487" spans="1:21" x14ac:dyDescent="0.3">
      <c r="A487" s="6" t="s">
        <v>14</v>
      </c>
      <c r="B487" s="7"/>
      <c r="C487" s="7" t="s">
        <v>15</v>
      </c>
      <c r="D487" s="5"/>
      <c r="E487" s="5"/>
      <c r="F487" s="5"/>
      <c r="G487" s="5"/>
      <c r="H487" s="5"/>
      <c r="I487" s="5"/>
      <c r="J487" s="5"/>
      <c r="K487" s="5"/>
    </row>
    <row r="488" spans="1:21" x14ac:dyDescent="0.3">
      <c r="A488" s="6" t="s">
        <v>16</v>
      </c>
      <c r="B488" s="7"/>
      <c r="C488" s="7" t="s">
        <v>176</v>
      </c>
      <c r="D488" s="5"/>
      <c r="E488" s="5"/>
      <c r="F488" s="5"/>
      <c r="G488" s="5"/>
      <c r="H488" s="5"/>
      <c r="I488" s="5"/>
      <c r="J488" s="5"/>
      <c r="K488" s="5"/>
    </row>
    <row r="489" spans="1:21" x14ac:dyDescent="0.3">
      <c r="A489" s="6" t="s">
        <v>18</v>
      </c>
      <c r="B489" s="7"/>
      <c r="C489" s="7" t="s">
        <v>83</v>
      </c>
      <c r="D489" s="5"/>
      <c r="E489" s="5"/>
      <c r="F489" s="5"/>
      <c r="G489" s="5"/>
      <c r="H489" s="5"/>
      <c r="I489" s="5"/>
      <c r="J489" s="5"/>
      <c r="K489" s="5"/>
    </row>
    <row r="490" spans="1:21" x14ac:dyDescent="0.3">
      <c r="A490" s="6" t="s">
        <v>20</v>
      </c>
      <c r="B490" s="7"/>
      <c r="C490" s="7"/>
      <c r="D490" s="5"/>
      <c r="E490" s="5"/>
      <c r="F490" s="5"/>
      <c r="G490" s="5"/>
      <c r="H490" s="5"/>
      <c r="I490" s="5"/>
      <c r="J490" s="5"/>
      <c r="K490" s="5"/>
    </row>
    <row r="491" spans="1:21" x14ac:dyDescent="0.3">
      <c r="A491" s="6" t="s">
        <v>21</v>
      </c>
      <c r="B491" s="7"/>
      <c r="C491" s="7">
        <v>3612.13</v>
      </c>
      <c r="D491" s="5"/>
      <c r="E491" s="5"/>
      <c r="F491" s="5"/>
      <c r="G491" s="5"/>
      <c r="H491" s="5"/>
      <c r="I491" s="5"/>
      <c r="J491" s="5"/>
      <c r="K491" s="5"/>
    </row>
    <row r="492" spans="1:21" x14ac:dyDescent="0.3">
      <c r="A492" s="6" t="s">
        <v>22</v>
      </c>
      <c r="B492" s="7"/>
      <c r="C492" s="7">
        <v>3612.13</v>
      </c>
      <c r="D492" s="5"/>
      <c r="E492" s="5"/>
      <c r="F492" s="5"/>
      <c r="G492" s="5"/>
      <c r="H492" s="5"/>
      <c r="I492" s="5"/>
      <c r="J492" s="5"/>
      <c r="K492" s="5"/>
    </row>
    <row r="493" spans="1:21" ht="31.95" customHeight="1" x14ac:dyDescent="0.3">
      <c r="A493" s="9"/>
      <c r="B493" s="9" t="s">
        <v>5</v>
      </c>
      <c r="C493" s="9" t="s">
        <v>10</v>
      </c>
      <c r="D493" s="9" t="s">
        <v>16</v>
      </c>
      <c r="E493" s="10" t="s">
        <v>18</v>
      </c>
      <c r="F493" s="11" t="s">
        <v>21</v>
      </c>
      <c r="G493" s="11" t="s">
        <v>22</v>
      </c>
      <c r="H493" s="11" t="s">
        <v>23</v>
      </c>
      <c r="I493" s="11" t="s">
        <v>24</v>
      </c>
      <c r="J493" s="11" t="s">
        <v>21</v>
      </c>
      <c r="K493" s="11" t="s">
        <v>22</v>
      </c>
      <c r="P493" t="s">
        <v>21</v>
      </c>
      <c r="S493" s="1" t="s">
        <v>23</v>
      </c>
      <c r="U493" t="s">
        <v>24</v>
      </c>
    </row>
    <row r="494" spans="1:21" ht="24" customHeight="1" x14ac:dyDescent="0.3">
      <c r="A494" s="16" t="s">
        <v>65</v>
      </c>
      <c r="B494" s="16" t="s">
        <v>283</v>
      </c>
      <c r="C494" s="16" t="s">
        <v>284</v>
      </c>
      <c r="D494" s="16">
        <v>59</v>
      </c>
      <c r="E494" s="17" t="s">
        <v>51</v>
      </c>
      <c r="F494" s="14">
        <f t="shared" ref="F494:F509" si="178">G494</f>
        <v>29.85</v>
      </c>
      <c r="G494" s="14">
        <f t="shared" ref="G494:G509" si="179">ROUND($N$4*P494,2)</f>
        <v>29.85</v>
      </c>
      <c r="H494" s="14" t="str">
        <f t="shared" ref="H494:H509" si="180">S494</f>
        <v>8,0000</v>
      </c>
      <c r="I494" s="14" t="str">
        <f t="shared" ref="I494:I509" si="181">U494</f>
        <v>0,0000</v>
      </c>
      <c r="J494" s="14">
        <f t="shared" ref="J494:J504" si="182">TRUNC(F494*H494,2)</f>
        <v>238.8</v>
      </c>
      <c r="K494" s="14">
        <f t="shared" ref="K494:K509" si="183">J494</f>
        <v>238.8</v>
      </c>
      <c r="P494" t="s">
        <v>285</v>
      </c>
      <c r="S494" s="3" t="s">
        <v>752</v>
      </c>
      <c r="U494" t="s">
        <v>56</v>
      </c>
    </row>
    <row r="495" spans="1:21" ht="25.95" customHeight="1" x14ac:dyDescent="0.3">
      <c r="A495" s="16" t="s">
        <v>65</v>
      </c>
      <c r="B495" s="16" t="s">
        <v>753</v>
      </c>
      <c r="C495" s="16" t="s">
        <v>754</v>
      </c>
      <c r="D495" s="16" t="s">
        <v>580</v>
      </c>
      <c r="E495" s="17" t="s">
        <v>159</v>
      </c>
      <c r="F495" s="14">
        <f t="shared" si="178"/>
        <v>358.53</v>
      </c>
      <c r="G495" s="14">
        <f t="shared" si="179"/>
        <v>358.53</v>
      </c>
      <c r="H495" s="14" t="str">
        <f t="shared" si="180"/>
        <v>0,0180</v>
      </c>
      <c r="I495" s="14" t="str">
        <f t="shared" si="181"/>
        <v>0,0000</v>
      </c>
      <c r="J495" s="14">
        <f t="shared" si="182"/>
        <v>6.45</v>
      </c>
      <c r="K495" s="14">
        <f t="shared" si="183"/>
        <v>6.45</v>
      </c>
      <c r="P495" t="s">
        <v>755</v>
      </c>
      <c r="S495" s="3" t="s">
        <v>330</v>
      </c>
      <c r="U495" t="s">
        <v>56</v>
      </c>
    </row>
    <row r="496" spans="1:21" ht="39" customHeight="1" x14ac:dyDescent="0.3">
      <c r="A496" s="16" t="s">
        <v>65</v>
      </c>
      <c r="B496" s="16" t="s">
        <v>756</v>
      </c>
      <c r="C496" s="16" t="s">
        <v>757</v>
      </c>
      <c r="D496" s="16" t="s">
        <v>262</v>
      </c>
      <c r="E496" s="17" t="s">
        <v>83</v>
      </c>
      <c r="F496" s="14">
        <f t="shared" si="178"/>
        <v>529.05999999999995</v>
      </c>
      <c r="G496" s="14">
        <f t="shared" si="179"/>
        <v>529.05999999999995</v>
      </c>
      <c r="H496" s="14" t="str">
        <f t="shared" si="180"/>
        <v>1,0000</v>
      </c>
      <c r="I496" s="14" t="str">
        <f t="shared" si="181"/>
        <v>0,0000</v>
      </c>
      <c r="J496" s="14">
        <f t="shared" si="182"/>
        <v>529.05999999999995</v>
      </c>
      <c r="K496" s="14">
        <f t="shared" si="183"/>
        <v>529.05999999999995</v>
      </c>
      <c r="P496" t="s">
        <v>758</v>
      </c>
      <c r="S496" s="3" t="s">
        <v>179</v>
      </c>
      <c r="U496" t="s">
        <v>56</v>
      </c>
    </row>
    <row r="497" spans="1:21" ht="25.95" customHeight="1" x14ac:dyDescent="0.3">
      <c r="A497" s="12" t="s">
        <v>25</v>
      </c>
      <c r="B497" s="12" t="s">
        <v>759</v>
      </c>
      <c r="C497" s="12" t="s">
        <v>760</v>
      </c>
      <c r="D497" s="12" t="s">
        <v>182</v>
      </c>
      <c r="E497" s="13" t="s">
        <v>190</v>
      </c>
      <c r="F497" s="14">
        <f t="shared" si="178"/>
        <v>17.170000000000002</v>
      </c>
      <c r="G497" s="14">
        <f t="shared" si="179"/>
        <v>17.170000000000002</v>
      </c>
      <c r="H497" s="14" t="str">
        <f t="shared" si="180"/>
        <v>30,0000</v>
      </c>
      <c r="I497" s="14" t="str">
        <f t="shared" si="181"/>
        <v>0,0000</v>
      </c>
      <c r="J497" s="14">
        <f t="shared" si="182"/>
        <v>515.1</v>
      </c>
      <c r="K497" s="14">
        <f t="shared" si="183"/>
        <v>515.1</v>
      </c>
      <c r="P497" t="s">
        <v>512</v>
      </c>
      <c r="S497" s="2" t="s">
        <v>761</v>
      </c>
      <c r="U497" t="s">
        <v>56</v>
      </c>
    </row>
    <row r="498" spans="1:21" ht="52.05" customHeight="1" x14ac:dyDescent="0.3">
      <c r="A498" s="12" t="s">
        <v>25</v>
      </c>
      <c r="B498" s="12" t="s">
        <v>188</v>
      </c>
      <c r="C498" s="12" t="s">
        <v>189</v>
      </c>
      <c r="D498" s="12" t="s">
        <v>182</v>
      </c>
      <c r="E498" s="13" t="s">
        <v>190</v>
      </c>
      <c r="F498" s="14">
        <f t="shared" si="178"/>
        <v>5.21</v>
      </c>
      <c r="G498" s="14">
        <f t="shared" si="179"/>
        <v>5.21</v>
      </c>
      <c r="H498" s="14" t="str">
        <f t="shared" si="180"/>
        <v>25,0000</v>
      </c>
      <c r="I498" s="14" t="str">
        <f t="shared" si="181"/>
        <v>0,0000</v>
      </c>
      <c r="J498" s="14">
        <f t="shared" si="182"/>
        <v>130.25</v>
      </c>
      <c r="K498" s="14">
        <f t="shared" si="183"/>
        <v>130.25</v>
      </c>
      <c r="P498" t="s">
        <v>191</v>
      </c>
      <c r="S498" s="2" t="s">
        <v>762</v>
      </c>
      <c r="U498" t="s">
        <v>56</v>
      </c>
    </row>
    <row r="499" spans="1:21" ht="25.95" customHeight="1" x14ac:dyDescent="0.3">
      <c r="A499" s="12" t="s">
        <v>25</v>
      </c>
      <c r="B499" s="12" t="s">
        <v>192</v>
      </c>
      <c r="C499" s="12" t="s">
        <v>193</v>
      </c>
      <c r="D499" s="12" t="s">
        <v>182</v>
      </c>
      <c r="E499" s="13" t="s">
        <v>183</v>
      </c>
      <c r="F499" s="14">
        <f t="shared" si="178"/>
        <v>11.52</v>
      </c>
      <c r="G499" s="14">
        <f t="shared" si="179"/>
        <v>11.52</v>
      </c>
      <c r="H499" s="14" t="str">
        <f t="shared" si="180"/>
        <v>1,0000</v>
      </c>
      <c r="I499" s="14" t="str">
        <f t="shared" si="181"/>
        <v>0,0000</v>
      </c>
      <c r="J499" s="14">
        <f t="shared" si="182"/>
        <v>11.52</v>
      </c>
      <c r="K499" s="14">
        <f t="shared" si="183"/>
        <v>11.52</v>
      </c>
      <c r="P499" t="s">
        <v>194</v>
      </c>
      <c r="S499" s="2" t="s">
        <v>179</v>
      </c>
      <c r="U499" t="s">
        <v>56</v>
      </c>
    </row>
    <row r="500" spans="1:21" ht="24" customHeight="1" x14ac:dyDescent="0.3">
      <c r="A500" s="12" t="s">
        <v>25</v>
      </c>
      <c r="B500" s="12" t="s">
        <v>763</v>
      </c>
      <c r="C500" s="12" t="s">
        <v>764</v>
      </c>
      <c r="D500" s="12" t="s">
        <v>182</v>
      </c>
      <c r="E500" s="13" t="s">
        <v>83</v>
      </c>
      <c r="F500" s="14">
        <f t="shared" si="178"/>
        <v>0.53</v>
      </c>
      <c r="G500" s="14">
        <f t="shared" si="179"/>
        <v>0.53</v>
      </c>
      <c r="H500" s="14" t="str">
        <f t="shared" si="180"/>
        <v>30,0000</v>
      </c>
      <c r="I500" s="14" t="str">
        <f t="shared" si="181"/>
        <v>0,0000</v>
      </c>
      <c r="J500" s="14">
        <f t="shared" si="182"/>
        <v>15.9</v>
      </c>
      <c r="K500" s="14">
        <f t="shared" si="183"/>
        <v>15.9</v>
      </c>
      <c r="P500" t="s">
        <v>765</v>
      </c>
      <c r="S500" s="2" t="s">
        <v>761</v>
      </c>
      <c r="U500" t="s">
        <v>56</v>
      </c>
    </row>
    <row r="501" spans="1:21" ht="25.95" customHeight="1" x14ac:dyDescent="0.3">
      <c r="A501" s="12" t="s">
        <v>25</v>
      </c>
      <c r="B501" s="12" t="s">
        <v>766</v>
      </c>
      <c r="C501" s="12" t="s">
        <v>767</v>
      </c>
      <c r="D501" s="12" t="s">
        <v>182</v>
      </c>
      <c r="E501" s="13" t="s">
        <v>83</v>
      </c>
      <c r="F501" s="14">
        <f t="shared" si="178"/>
        <v>1006.04</v>
      </c>
      <c r="G501" s="14">
        <f t="shared" si="179"/>
        <v>1006.04</v>
      </c>
      <c r="H501" s="14" t="str">
        <f t="shared" si="180"/>
        <v>1,0000</v>
      </c>
      <c r="I501" s="14" t="str">
        <f t="shared" si="181"/>
        <v>0,0000</v>
      </c>
      <c r="J501" s="14">
        <f t="shared" si="182"/>
        <v>1006.04</v>
      </c>
      <c r="K501" s="14">
        <f t="shared" si="183"/>
        <v>1006.04</v>
      </c>
      <c r="P501" t="s">
        <v>768</v>
      </c>
      <c r="S501" s="2" t="s">
        <v>179</v>
      </c>
      <c r="U501" t="s">
        <v>56</v>
      </c>
    </row>
    <row r="502" spans="1:21" ht="25.95" customHeight="1" x14ac:dyDescent="0.3">
      <c r="A502" s="12" t="s">
        <v>25</v>
      </c>
      <c r="B502" s="12" t="s">
        <v>769</v>
      </c>
      <c r="C502" s="12" t="s">
        <v>770</v>
      </c>
      <c r="D502" s="12" t="s">
        <v>182</v>
      </c>
      <c r="E502" s="13" t="s">
        <v>83</v>
      </c>
      <c r="F502" s="14">
        <f t="shared" si="178"/>
        <v>29.29</v>
      </c>
      <c r="G502" s="14">
        <f t="shared" si="179"/>
        <v>29.29</v>
      </c>
      <c r="H502" s="14" t="str">
        <f t="shared" si="180"/>
        <v>1,0000</v>
      </c>
      <c r="I502" s="14" t="str">
        <f t="shared" si="181"/>
        <v>0,0000</v>
      </c>
      <c r="J502" s="14">
        <f t="shared" si="182"/>
        <v>29.29</v>
      </c>
      <c r="K502" s="14">
        <f t="shared" si="183"/>
        <v>29.29</v>
      </c>
      <c r="P502" t="s">
        <v>771</v>
      </c>
      <c r="S502" s="2" t="s">
        <v>179</v>
      </c>
      <c r="U502" t="s">
        <v>56</v>
      </c>
    </row>
    <row r="503" spans="1:21" ht="25.95" customHeight="1" x14ac:dyDescent="0.3">
      <c r="A503" s="12" t="s">
        <v>25</v>
      </c>
      <c r="B503" s="12" t="s">
        <v>772</v>
      </c>
      <c r="C503" s="12" t="s">
        <v>773</v>
      </c>
      <c r="D503" s="12" t="s">
        <v>182</v>
      </c>
      <c r="E503" s="13" t="s">
        <v>83</v>
      </c>
      <c r="F503" s="14">
        <f t="shared" si="178"/>
        <v>285.93</v>
      </c>
      <c r="G503" s="14">
        <f t="shared" si="179"/>
        <v>285.93</v>
      </c>
      <c r="H503" s="14" t="str">
        <f t="shared" si="180"/>
        <v>1,0000</v>
      </c>
      <c r="I503" s="14" t="str">
        <f t="shared" si="181"/>
        <v>0,0000</v>
      </c>
      <c r="J503" s="14">
        <f t="shared" si="182"/>
        <v>285.93</v>
      </c>
      <c r="K503" s="14">
        <f t="shared" si="183"/>
        <v>285.93</v>
      </c>
      <c r="P503" t="s">
        <v>774</v>
      </c>
      <c r="S503" s="2" t="s">
        <v>179</v>
      </c>
      <c r="U503" t="s">
        <v>56</v>
      </c>
    </row>
    <row r="504" spans="1:21" ht="25.95" customHeight="1" x14ac:dyDescent="0.3">
      <c r="A504" s="12" t="s">
        <v>25</v>
      </c>
      <c r="B504" s="12" t="s">
        <v>775</v>
      </c>
      <c r="C504" s="12" t="s">
        <v>776</v>
      </c>
      <c r="D504" s="12" t="s">
        <v>182</v>
      </c>
      <c r="E504" s="13" t="s">
        <v>190</v>
      </c>
      <c r="F504" s="14">
        <f t="shared" si="178"/>
        <v>26.41</v>
      </c>
      <c r="G504" s="14">
        <f t="shared" si="179"/>
        <v>26.41</v>
      </c>
      <c r="H504" s="14" t="str">
        <f t="shared" si="180"/>
        <v>3,4400</v>
      </c>
      <c r="I504" s="14" t="str">
        <f t="shared" si="181"/>
        <v>0,0000</v>
      </c>
      <c r="J504" s="14">
        <f t="shared" si="182"/>
        <v>90.85</v>
      </c>
      <c r="K504" s="14">
        <f t="shared" si="183"/>
        <v>90.85</v>
      </c>
      <c r="P504" t="s">
        <v>777</v>
      </c>
      <c r="S504" s="2" t="s">
        <v>778</v>
      </c>
      <c r="U504" t="s">
        <v>56</v>
      </c>
    </row>
    <row r="505" spans="1:21" ht="25.95" customHeight="1" x14ac:dyDescent="0.3">
      <c r="A505" s="12" t="s">
        <v>25</v>
      </c>
      <c r="B505" s="12" t="s">
        <v>779</v>
      </c>
      <c r="C505" s="12" t="s">
        <v>780</v>
      </c>
      <c r="D505" s="12" t="s">
        <v>182</v>
      </c>
      <c r="E505" s="13" t="s">
        <v>83</v>
      </c>
      <c r="F505" s="14">
        <f t="shared" si="178"/>
        <v>32.409999999999997</v>
      </c>
      <c r="G505" s="14">
        <f t="shared" si="179"/>
        <v>32.409999999999997</v>
      </c>
      <c r="H505" s="14" t="str">
        <f t="shared" si="180"/>
        <v>1,0000</v>
      </c>
      <c r="I505" s="14" t="str">
        <f t="shared" si="181"/>
        <v>0,0000</v>
      </c>
      <c r="J505" s="14">
        <f>TRUNC(F505*H505,2)+0.0081</f>
        <v>32.418099999999995</v>
      </c>
      <c r="K505" s="14">
        <f t="shared" si="183"/>
        <v>32.418099999999995</v>
      </c>
      <c r="P505" t="s">
        <v>781</v>
      </c>
      <c r="S505" s="2" t="s">
        <v>179</v>
      </c>
      <c r="U505" t="s">
        <v>56</v>
      </c>
    </row>
    <row r="506" spans="1:21" ht="25.95" customHeight="1" x14ac:dyDescent="0.3">
      <c r="A506" s="12" t="s">
        <v>25</v>
      </c>
      <c r="B506" s="12" t="s">
        <v>199</v>
      </c>
      <c r="C506" s="12" t="s">
        <v>200</v>
      </c>
      <c r="D506" s="12" t="s">
        <v>28</v>
      </c>
      <c r="E506" s="13" t="s">
        <v>29</v>
      </c>
      <c r="F506" s="14">
        <f t="shared" si="178"/>
        <v>22.56</v>
      </c>
      <c r="G506" s="14">
        <f t="shared" si="179"/>
        <v>22.56</v>
      </c>
      <c r="H506" s="14" t="str">
        <f t="shared" si="180"/>
        <v>8,0000</v>
      </c>
      <c r="I506" s="14" t="str">
        <f t="shared" si="181"/>
        <v>3,0000</v>
      </c>
      <c r="J506" s="14">
        <f>TRUNC(F506*H506,2)+(0.03*H506*F506)-0.05</f>
        <v>185.84439999999998</v>
      </c>
      <c r="K506" s="14">
        <f t="shared" si="183"/>
        <v>185.84439999999998</v>
      </c>
      <c r="P506" t="s">
        <v>201</v>
      </c>
      <c r="S506" s="2" t="s">
        <v>752</v>
      </c>
      <c r="U506" t="s">
        <v>198</v>
      </c>
    </row>
    <row r="507" spans="1:21" ht="25.95" customHeight="1" x14ac:dyDescent="0.3">
      <c r="A507" s="12" t="s">
        <v>25</v>
      </c>
      <c r="B507" s="12" t="s">
        <v>266</v>
      </c>
      <c r="C507" s="12" t="s">
        <v>267</v>
      </c>
      <c r="D507" s="12" t="s">
        <v>28</v>
      </c>
      <c r="E507" s="13" t="s">
        <v>29</v>
      </c>
      <c r="F507" s="14">
        <f t="shared" si="178"/>
        <v>20.95</v>
      </c>
      <c r="G507" s="14">
        <f t="shared" si="179"/>
        <v>20.95</v>
      </c>
      <c r="H507" s="14" t="str">
        <f t="shared" si="180"/>
        <v>8,0000</v>
      </c>
      <c r="I507" s="14" t="str">
        <f t="shared" si="181"/>
        <v>3,0000</v>
      </c>
      <c r="J507" s="14">
        <f>TRUNC(F507*H507,2)+(0.03*H507*F507)-0.05</f>
        <v>172.57799999999997</v>
      </c>
      <c r="K507" s="14">
        <f t="shared" si="183"/>
        <v>172.57799999999997</v>
      </c>
      <c r="P507" t="s">
        <v>197</v>
      </c>
      <c r="S507" s="2" t="s">
        <v>752</v>
      </c>
      <c r="U507" t="s">
        <v>198</v>
      </c>
    </row>
    <row r="508" spans="1:21" ht="25.95" customHeight="1" x14ac:dyDescent="0.3">
      <c r="A508" s="12" t="s">
        <v>25</v>
      </c>
      <c r="B508" s="12" t="s">
        <v>782</v>
      </c>
      <c r="C508" s="12" t="s">
        <v>783</v>
      </c>
      <c r="D508" s="12" t="s">
        <v>28</v>
      </c>
      <c r="E508" s="13" t="s">
        <v>29</v>
      </c>
      <c r="F508" s="14">
        <f t="shared" si="178"/>
        <v>20.95</v>
      </c>
      <c r="G508" s="14">
        <f t="shared" si="179"/>
        <v>20.95</v>
      </c>
      <c r="H508" s="14" t="str">
        <f t="shared" si="180"/>
        <v>11,0000</v>
      </c>
      <c r="I508" s="14" t="str">
        <f t="shared" si="181"/>
        <v>3,0000</v>
      </c>
      <c r="J508" s="14">
        <f>TRUNC(F508*H508,2)+(0.03*H508*F508)-0.05</f>
        <v>237.31349999999998</v>
      </c>
      <c r="K508" s="14">
        <f t="shared" si="183"/>
        <v>237.31349999999998</v>
      </c>
      <c r="P508" t="s">
        <v>197</v>
      </c>
      <c r="S508" s="2" t="s">
        <v>784</v>
      </c>
      <c r="U508" t="s">
        <v>198</v>
      </c>
    </row>
    <row r="509" spans="1:21" ht="25.95" customHeight="1" x14ac:dyDescent="0.3">
      <c r="A509" s="12" t="s">
        <v>25</v>
      </c>
      <c r="B509" s="12" t="s">
        <v>77</v>
      </c>
      <c r="C509" s="12" t="s">
        <v>78</v>
      </c>
      <c r="D509" s="12" t="s">
        <v>28</v>
      </c>
      <c r="E509" s="13" t="s">
        <v>29</v>
      </c>
      <c r="F509" s="14">
        <f t="shared" si="178"/>
        <v>15.15</v>
      </c>
      <c r="G509" s="14">
        <f t="shared" si="179"/>
        <v>15.15</v>
      </c>
      <c r="H509" s="14" t="str">
        <f t="shared" si="180"/>
        <v>8,0000</v>
      </c>
      <c r="I509" s="14" t="str">
        <f t="shared" si="181"/>
        <v>3,0000</v>
      </c>
      <c r="J509" s="14">
        <f>TRUNC(F509*H509,2)+(0.03*H509*F509)-0.05</f>
        <v>124.786</v>
      </c>
      <c r="K509" s="14">
        <f t="shared" si="183"/>
        <v>124.786</v>
      </c>
      <c r="P509" t="s">
        <v>79</v>
      </c>
      <c r="S509" s="2" t="s">
        <v>752</v>
      </c>
      <c r="U509" t="s">
        <v>198</v>
      </c>
    </row>
    <row r="511" spans="1:21" x14ac:dyDescent="0.3">
      <c r="A511" s="4" t="s">
        <v>227</v>
      </c>
      <c r="B511" s="5"/>
      <c r="C511" s="5"/>
      <c r="D511" s="5"/>
      <c r="E511" s="5"/>
      <c r="F511" s="5"/>
      <c r="G511" s="5"/>
      <c r="H511" s="5"/>
      <c r="I511" s="5"/>
      <c r="J511" s="5"/>
      <c r="K511" s="5"/>
    </row>
    <row r="512" spans="1:21" x14ac:dyDescent="0.3">
      <c r="A512" s="6" t="s">
        <v>5</v>
      </c>
      <c r="B512" s="7"/>
      <c r="C512" s="7" t="s">
        <v>228</v>
      </c>
      <c r="D512" s="5"/>
      <c r="E512" s="5"/>
      <c r="F512" s="5"/>
      <c r="G512" s="5"/>
      <c r="H512" s="5"/>
      <c r="I512" s="5"/>
      <c r="J512" s="5"/>
      <c r="K512" s="5"/>
    </row>
    <row r="513" spans="1:21" x14ac:dyDescent="0.3">
      <c r="A513" s="6" t="s">
        <v>10</v>
      </c>
      <c r="B513" s="7"/>
      <c r="C513" s="7" t="s">
        <v>229</v>
      </c>
      <c r="D513" s="5"/>
      <c r="E513" s="5"/>
      <c r="F513" s="5"/>
      <c r="G513" s="5"/>
      <c r="H513" s="5"/>
      <c r="I513" s="5"/>
      <c r="J513" s="5"/>
      <c r="K513" s="5"/>
    </row>
    <row r="514" spans="1:21" x14ac:dyDescent="0.3">
      <c r="A514" s="6" t="s">
        <v>12</v>
      </c>
      <c r="B514" s="7"/>
      <c r="C514" s="7" t="s">
        <v>13</v>
      </c>
      <c r="D514" s="5"/>
      <c r="E514" s="5"/>
      <c r="F514" s="5"/>
      <c r="G514" s="5"/>
      <c r="H514" s="5"/>
      <c r="I514" s="5"/>
      <c r="J514" s="5"/>
      <c r="K514" s="5"/>
    </row>
    <row r="515" spans="1:21" x14ac:dyDescent="0.3">
      <c r="A515" s="6" t="s">
        <v>14</v>
      </c>
      <c r="B515" s="7"/>
      <c r="C515" s="7" t="s">
        <v>15</v>
      </c>
      <c r="D515" s="5"/>
      <c r="E515" s="5"/>
      <c r="F515" s="5"/>
      <c r="G515" s="5"/>
      <c r="H515" s="5"/>
      <c r="I515" s="5"/>
      <c r="J515" s="5"/>
      <c r="K515" s="5"/>
    </row>
    <row r="516" spans="1:21" x14ac:dyDescent="0.3">
      <c r="A516" s="6" t="s">
        <v>16</v>
      </c>
      <c r="B516" s="7"/>
      <c r="C516" s="7" t="s">
        <v>176</v>
      </c>
      <c r="D516" s="5"/>
      <c r="E516" s="5"/>
      <c r="F516" s="5"/>
      <c r="G516" s="5"/>
      <c r="H516" s="5"/>
      <c r="I516" s="5"/>
      <c r="J516" s="5"/>
      <c r="K516" s="5"/>
    </row>
    <row r="517" spans="1:21" x14ac:dyDescent="0.3">
      <c r="A517" s="6" t="s">
        <v>18</v>
      </c>
      <c r="B517" s="7"/>
      <c r="C517" s="7" t="s">
        <v>83</v>
      </c>
      <c r="D517" s="5"/>
      <c r="E517" s="5"/>
      <c r="F517" s="5"/>
      <c r="G517" s="5"/>
      <c r="H517" s="5"/>
      <c r="I517" s="5"/>
      <c r="J517" s="5"/>
      <c r="K517" s="5"/>
    </row>
    <row r="518" spans="1:21" x14ac:dyDescent="0.3">
      <c r="A518" s="6" t="s">
        <v>20</v>
      </c>
      <c r="B518" s="7"/>
      <c r="C518" s="7"/>
      <c r="D518" s="5"/>
      <c r="E518" s="5"/>
      <c r="F518" s="5"/>
      <c r="G518" s="5"/>
      <c r="H518" s="5"/>
      <c r="I518" s="5"/>
      <c r="J518" s="5"/>
      <c r="K518" s="5"/>
    </row>
    <row r="519" spans="1:21" x14ac:dyDescent="0.3">
      <c r="A519" s="6" t="s">
        <v>21</v>
      </c>
      <c r="B519" s="7"/>
      <c r="C519" s="8">
        <v>1857.36</v>
      </c>
      <c r="D519" s="5"/>
      <c r="E519" s="5"/>
      <c r="F519" s="5"/>
      <c r="G519" s="5"/>
      <c r="H519" s="5"/>
      <c r="I519" s="5"/>
      <c r="J519" s="5"/>
      <c r="K519" s="5"/>
    </row>
    <row r="520" spans="1:21" x14ac:dyDescent="0.3">
      <c r="A520" s="6" t="s">
        <v>22</v>
      </c>
      <c r="B520" s="7"/>
      <c r="C520" s="8">
        <v>1857.36</v>
      </c>
      <c r="D520" s="5"/>
      <c r="E520" s="5"/>
      <c r="F520" s="5"/>
      <c r="G520" s="5"/>
      <c r="H520" s="5"/>
      <c r="I520" s="5"/>
      <c r="J520" s="5"/>
      <c r="K520" s="5"/>
    </row>
    <row r="521" spans="1:21" ht="27.6" x14ac:dyDescent="0.3">
      <c r="A521" s="9"/>
      <c r="B521" s="9" t="s">
        <v>5</v>
      </c>
      <c r="C521" s="9" t="s">
        <v>10</v>
      </c>
      <c r="D521" s="9" t="s">
        <v>16</v>
      </c>
      <c r="E521" s="10" t="s">
        <v>18</v>
      </c>
      <c r="F521" s="11" t="s">
        <v>21</v>
      </c>
      <c r="G521" s="11" t="s">
        <v>22</v>
      </c>
      <c r="H521" s="11" t="s">
        <v>23</v>
      </c>
      <c r="I521" s="11" t="s">
        <v>24</v>
      </c>
      <c r="J521" s="11" t="s">
        <v>21</v>
      </c>
      <c r="K521" s="11" t="s">
        <v>22</v>
      </c>
      <c r="P521" t="s">
        <v>21</v>
      </c>
      <c r="S521" s="1" t="s">
        <v>23</v>
      </c>
      <c r="U521" t="s">
        <v>24</v>
      </c>
    </row>
    <row r="522" spans="1:21" ht="26.4" x14ac:dyDescent="0.3">
      <c r="A522" s="12" t="s">
        <v>25</v>
      </c>
      <c r="B522" s="12" t="s">
        <v>230</v>
      </c>
      <c r="C522" s="12" t="s">
        <v>231</v>
      </c>
      <c r="D522" s="12" t="s">
        <v>182</v>
      </c>
      <c r="E522" s="13" t="s">
        <v>190</v>
      </c>
      <c r="F522" s="14">
        <f t="shared" ref="F522:F523" si="184">G522</f>
        <v>67.150000000000006</v>
      </c>
      <c r="G522" s="14">
        <f t="shared" ref="G522:G523" si="185">ROUND($N$4*P522,2)</f>
        <v>67.150000000000006</v>
      </c>
      <c r="H522" s="14">
        <f t="shared" ref="H522:H523" si="186">S522</f>
        <v>2</v>
      </c>
      <c r="I522" s="14">
        <f t="shared" ref="I522:I523" si="187">U522</f>
        <v>0</v>
      </c>
      <c r="J522" s="14">
        <f>TRUNC(F522*H522,2)</f>
        <v>134.30000000000001</v>
      </c>
      <c r="K522" s="14">
        <f t="shared" ref="K522:K523" si="188">J522</f>
        <v>134.30000000000001</v>
      </c>
      <c r="P522">
        <v>89.5</v>
      </c>
      <c r="S522" s="2">
        <v>2</v>
      </c>
      <c r="U522">
        <v>0</v>
      </c>
    </row>
    <row r="523" spans="1:21" ht="26.4" x14ac:dyDescent="0.3">
      <c r="A523" s="12" t="s">
        <v>25</v>
      </c>
      <c r="B523" s="12" t="s">
        <v>232</v>
      </c>
      <c r="C523" s="12" t="s">
        <v>233</v>
      </c>
      <c r="D523" s="12" t="s">
        <v>182</v>
      </c>
      <c r="E523" s="13" t="s">
        <v>190</v>
      </c>
      <c r="F523" s="14">
        <f t="shared" si="184"/>
        <v>9.4600000000000009</v>
      </c>
      <c r="G523" s="14">
        <f t="shared" si="185"/>
        <v>9.4600000000000009</v>
      </c>
      <c r="H523" s="14">
        <f t="shared" si="186"/>
        <v>20</v>
      </c>
      <c r="I523" s="14">
        <f t="shared" si="187"/>
        <v>0</v>
      </c>
      <c r="J523" s="14">
        <f>TRUNC(F523*H523,2)-0.11</f>
        <v>189.08999999999997</v>
      </c>
      <c r="K523" s="14">
        <f t="shared" si="188"/>
        <v>189.08999999999997</v>
      </c>
      <c r="P523">
        <v>12.61</v>
      </c>
      <c r="S523" s="2">
        <v>20</v>
      </c>
      <c r="U523">
        <v>0</v>
      </c>
    </row>
    <row r="524" spans="1:21" ht="26.4" x14ac:dyDescent="0.3">
      <c r="A524" s="12" t="s">
        <v>25</v>
      </c>
      <c r="B524" s="12" t="s">
        <v>234</v>
      </c>
      <c r="C524" s="12" t="s">
        <v>235</v>
      </c>
      <c r="D524" s="12" t="s">
        <v>28</v>
      </c>
      <c r="E524" s="13" t="s">
        <v>29</v>
      </c>
      <c r="F524" s="14">
        <f t="shared" ref="F524:F534" si="189">G524</f>
        <v>20.95</v>
      </c>
      <c r="G524" s="14">
        <f t="shared" ref="G524:G534" si="190">ROUND($N$4*P524,2)</f>
        <v>20.95</v>
      </c>
      <c r="H524" s="14">
        <f t="shared" ref="H524:H534" si="191">S524</f>
        <v>24</v>
      </c>
      <c r="I524" s="14">
        <f t="shared" ref="I524:I534" si="192">U524</f>
        <v>3</v>
      </c>
      <c r="J524" s="14">
        <f>TRUNC(F524*H524,2)+(0.03*H524*F524)-0.05</f>
        <v>517.83400000000006</v>
      </c>
      <c r="K524" s="14">
        <f t="shared" ref="K524:K534" si="193">J524</f>
        <v>517.83400000000006</v>
      </c>
      <c r="P524">
        <v>27.92</v>
      </c>
      <c r="S524" s="2">
        <v>24</v>
      </c>
      <c r="U524">
        <v>3</v>
      </c>
    </row>
    <row r="525" spans="1:21" ht="26.4" x14ac:dyDescent="0.3">
      <c r="A525" s="12" t="s">
        <v>25</v>
      </c>
      <c r="B525" s="12" t="s">
        <v>77</v>
      </c>
      <c r="C525" s="12" t="s">
        <v>78</v>
      </c>
      <c r="D525" s="12" t="s">
        <v>28</v>
      </c>
      <c r="E525" s="13" t="s">
        <v>29</v>
      </c>
      <c r="F525" s="14">
        <f t="shared" si="189"/>
        <v>15.15</v>
      </c>
      <c r="G525" s="14">
        <f t="shared" si="190"/>
        <v>15.15</v>
      </c>
      <c r="H525" s="14">
        <f t="shared" si="191"/>
        <v>24</v>
      </c>
      <c r="I525" s="14">
        <f t="shared" si="192"/>
        <v>3</v>
      </c>
      <c r="J525" s="14">
        <f>TRUNC(F525*H525,2)+(0.03*H525*F525)</f>
        <v>374.50800000000004</v>
      </c>
      <c r="K525" s="14">
        <f t="shared" si="193"/>
        <v>374.50800000000004</v>
      </c>
      <c r="P525">
        <v>20.190000000000001</v>
      </c>
      <c r="S525" s="2">
        <v>24</v>
      </c>
      <c r="U525">
        <v>3</v>
      </c>
    </row>
    <row r="526" spans="1:21" ht="26.4" x14ac:dyDescent="0.3">
      <c r="A526" s="12" t="s">
        <v>25</v>
      </c>
      <c r="B526" s="12" t="s">
        <v>236</v>
      </c>
      <c r="C526" s="12" t="s">
        <v>237</v>
      </c>
      <c r="D526" s="12" t="s">
        <v>182</v>
      </c>
      <c r="E526" s="13" t="s">
        <v>83</v>
      </c>
      <c r="F526" s="14">
        <f t="shared" si="189"/>
        <v>5</v>
      </c>
      <c r="G526" s="14">
        <f t="shared" si="190"/>
        <v>5</v>
      </c>
      <c r="H526" s="14">
        <f t="shared" si="191"/>
        <v>4</v>
      </c>
      <c r="I526" s="14">
        <f t="shared" si="192"/>
        <v>0</v>
      </c>
      <c r="J526" s="14">
        <f t="shared" ref="J526:J534" si="194">TRUNC(F526*H526,2)</f>
        <v>20</v>
      </c>
      <c r="K526" s="14">
        <f t="shared" si="193"/>
        <v>20</v>
      </c>
      <c r="P526">
        <v>6.67</v>
      </c>
      <c r="S526" s="2">
        <v>4</v>
      </c>
      <c r="U526">
        <v>0</v>
      </c>
    </row>
    <row r="527" spans="1:21" x14ac:dyDescent="0.3">
      <c r="A527" s="12" t="s">
        <v>25</v>
      </c>
      <c r="B527" s="12" t="s">
        <v>238</v>
      </c>
      <c r="C527" s="12" t="s">
        <v>239</v>
      </c>
      <c r="D527" s="12" t="s">
        <v>182</v>
      </c>
      <c r="E527" s="13" t="s">
        <v>83</v>
      </c>
      <c r="F527" s="14">
        <f t="shared" si="189"/>
        <v>62.6</v>
      </c>
      <c r="G527" s="14">
        <f t="shared" si="190"/>
        <v>62.6</v>
      </c>
      <c r="H527" s="14">
        <f t="shared" si="191"/>
        <v>3</v>
      </c>
      <c r="I527" s="14">
        <f t="shared" si="192"/>
        <v>0</v>
      </c>
      <c r="J527" s="14">
        <f t="shared" si="194"/>
        <v>187.8</v>
      </c>
      <c r="K527" s="14">
        <f t="shared" si="193"/>
        <v>187.8</v>
      </c>
      <c r="P527">
        <v>83.43</v>
      </c>
      <c r="S527" s="2">
        <v>3</v>
      </c>
      <c r="U527">
        <v>0</v>
      </c>
    </row>
    <row r="528" spans="1:21" ht="26.4" x14ac:dyDescent="0.3">
      <c r="A528" s="12" t="s">
        <v>25</v>
      </c>
      <c r="B528" s="12" t="s">
        <v>240</v>
      </c>
      <c r="C528" s="12" t="s">
        <v>241</v>
      </c>
      <c r="D528" s="12" t="s">
        <v>182</v>
      </c>
      <c r="E528" s="13" t="s">
        <v>83</v>
      </c>
      <c r="F528" s="14">
        <f t="shared" si="189"/>
        <v>3.42</v>
      </c>
      <c r="G528" s="14">
        <f t="shared" si="190"/>
        <v>3.42</v>
      </c>
      <c r="H528" s="14">
        <f t="shared" si="191"/>
        <v>2</v>
      </c>
      <c r="I528" s="14">
        <f t="shared" si="192"/>
        <v>0</v>
      </c>
      <c r="J528" s="14">
        <f t="shared" si="194"/>
        <v>6.84</v>
      </c>
      <c r="K528" s="14">
        <f t="shared" si="193"/>
        <v>6.84</v>
      </c>
      <c r="P528">
        <v>4.5599999999999996</v>
      </c>
      <c r="S528" s="2">
        <v>2</v>
      </c>
      <c r="U528">
        <v>0</v>
      </c>
    </row>
    <row r="529" spans="1:21" x14ac:dyDescent="0.3">
      <c r="A529" s="12" t="s">
        <v>25</v>
      </c>
      <c r="B529" s="12" t="s">
        <v>242</v>
      </c>
      <c r="C529" s="12" t="s">
        <v>243</v>
      </c>
      <c r="D529" s="12" t="s">
        <v>182</v>
      </c>
      <c r="E529" s="13" t="s">
        <v>83</v>
      </c>
      <c r="F529" s="14">
        <f t="shared" si="189"/>
        <v>90.42</v>
      </c>
      <c r="G529" s="14">
        <f t="shared" si="190"/>
        <v>90.42</v>
      </c>
      <c r="H529" s="14">
        <f t="shared" si="191"/>
        <v>1</v>
      </c>
      <c r="I529" s="14">
        <f t="shared" si="192"/>
        <v>0</v>
      </c>
      <c r="J529" s="14">
        <f t="shared" si="194"/>
        <v>90.42</v>
      </c>
      <c r="K529" s="14">
        <f t="shared" si="193"/>
        <v>90.42</v>
      </c>
      <c r="P529">
        <v>120.51</v>
      </c>
      <c r="S529" s="2">
        <v>1</v>
      </c>
      <c r="U529">
        <v>0</v>
      </c>
    </row>
    <row r="530" spans="1:21" x14ac:dyDescent="0.3">
      <c r="A530" s="12" t="s">
        <v>25</v>
      </c>
      <c r="B530" s="12" t="s">
        <v>244</v>
      </c>
      <c r="C530" s="12" t="s">
        <v>245</v>
      </c>
      <c r="D530" s="12" t="s">
        <v>182</v>
      </c>
      <c r="E530" s="13" t="s">
        <v>190</v>
      </c>
      <c r="F530" s="14">
        <f t="shared" si="189"/>
        <v>13.2</v>
      </c>
      <c r="G530" s="14">
        <f t="shared" si="190"/>
        <v>13.2</v>
      </c>
      <c r="H530" s="14">
        <f t="shared" si="191"/>
        <v>1</v>
      </c>
      <c r="I530" s="14">
        <f t="shared" si="192"/>
        <v>0</v>
      </c>
      <c r="J530" s="14">
        <f t="shared" si="194"/>
        <v>13.2</v>
      </c>
      <c r="K530" s="14">
        <f t="shared" si="193"/>
        <v>13.2</v>
      </c>
      <c r="P530">
        <v>17.600000000000001</v>
      </c>
      <c r="S530" s="2">
        <v>1</v>
      </c>
      <c r="U530">
        <v>0</v>
      </c>
    </row>
    <row r="531" spans="1:21" x14ac:dyDescent="0.3">
      <c r="A531" s="12" t="s">
        <v>25</v>
      </c>
      <c r="B531" s="12" t="s">
        <v>246</v>
      </c>
      <c r="C531" s="12" t="s">
        <v>247</v>
      </c>
      <c r="D531" s="12" t="s">
        <v>182</v>
      </c>
      <c r="E531" s="13" t="s">
        <v>190</v>
      </c>
      <c r="F531" s="14">
        <f t="shared" si="189"/>
        <v>30.76</v>
      </c>
      <c r="G531" s="14">
        <f t="shared" si="190"/>
        <v>30.76</v>
      </c>
      <c r="H531" s="14">
        <f t="shared" si="191"/>
        <v>6</v>
      </c>
      <c r="I531" s="14">
        <f t="shared" si="192"/>
        <v>0</v>
      </c>
      <c r="J531" s="14">
        <f t="shared" si="194"/>
        <v>184.56</v>
      </c>
      <c r="K531" s="14">
        <f t="shared" si="193"/>
        <v>184.56</v>
      </c>
      <c r="P531">
        <v>41</v>
      </c>
      <c r="S531" s="2">
        <v>6</v>
      </c>
      <c r="U531">
        <v>0</v>
      </c>
    </row>
    <row r="532" spans="1:21" x14ac:dyDescent="0.3">
      <c r="A532" s="12" t="s">
        <v>25</v>
      </c>
      <c r="B532" s="12" t="s">
        <v>248</v>
      </c>
      <c r="C532" s="12" t="s">
        <v>249</v>
      </c>
      <c r="D532" s="12" t="s">
        <v>182</v>
      </c>
      <c r="E532" s="13" t="s">
        <v>83</v>
      </c>
      <c r="F532" s="14">
        <f t="shared" si="189"/>
        <v>4.97</v>
      </c>
      <c r="G532" s="14">
        <f t="shared" si="190"/>
        <v>4.97</v>
      </c>
      <c r="H532" s="14">
        <f t="shared" si="191"/>
        <v>4</v>
      </c>
      <c r="I532" s="14">
        <f t="shared" si="192"/>
        <v>0</v>
      </c>
      <c r="J532" s="14">
        <f t="shared" si="194"/>
        <v>19.88</v>
      </c>
      <c r="K532" s="14">
        <f t="shared" si="193"/>
        <v>19.88</v>
      </c>
      <c r="P532">
        <v>6.62</v>
      </c>
      <c r="S532" s="2">
        <v>4</v>
      </c>
      <c r="U532">
        <v>0</v>
      </c>
    </row>
    <row r="533" spans="1:21" x14ac:dyDescent="0.3">
      <c r="A533" s="12" t="s">
        <v>25</v>
      </c>
      <c r="B533" s="12" t="s">
        <v>250</v>
      </c>
      <c r="C533" s="12" t="s">
        <v>251</v>
      </c>
      <c r="D533" s="12" t="s">
        <v>182</v>
      </c>
      <c r="E533" s="13" t="s">
        <v>83</v>
      </c>
      <c r="F533" s="14">
        <f t="shared" si="189"/>
        <v>29.2</v>
      </c>
      <c r="G533" s="14">
        <f t="shared" si="190"/>
        <v>29.2</v>
      </c>
      <c r="H533" s="14">
        <f t="shared" si="191"/>
        <v>4</v>
      </c>
      <c r="I533" s="14">
        <f t="shared" si="192"/>
        <v>0</v>
      </c>
      <c r="J533" s="14">
        <f t="shared" si="194"/>
        <v>116.8</v>
      </c>
      <c r="K533" s="14">
        <f t="shared" si="193"/>
        <v>116.8</v>
      </c>
      <c r="P533">
        <v>38.92</v>
      </c>
      <c r="S533" s="2">
        <v>4</v>
      </c>
      <c r="U533">
        <v>0</v>
      </c>
    </row>
    <row r="534" spans="1:21" x14ac:dyDescent="0.3">
      <c r="A534" s="12" t="s">
        <v>25</v>
      </c>
      <c r="B534" s="12" t="s">
        <v>252</v>
      </c>
      <c r="C534" s="12" t="s">
        <v>253</v>
      </c>
      <c r="D534" s="12" t="s">
        <v>182</v>
      </c>
      <c r="E534" s="13" t="s">
        <v>83</v>
      </c>
      <c r="F534" s="14">
        <f t="shared" si="189"/>
        <v>2.13</v>
      </c>
      <c r="G534" s="14">
        <f t="shared" si="190"/>
        <v>2.13</v>
      </c>
      <c r="H534" s="14">
        <f t="shared" si="191"/>
        <v>1</v>
      </c>
      <c r="I534" s="14">
        <f t="shared" si="192"/>
        <v>0</v>
      </c>
      <c r="J534" s="14">
        <f t="shared" si="194"/>
        <v>2.13</v>
      </c>
      <c r="K534" s="14">
        <f t="shared" si="193"/>
        <v>2.13</v>
      </c>
      <c r="P534">
        <v>2.84</v>
      </c>
      <c r="S534" s="2">
        <v>1</v>
      </c>
      <c r="U534">
        <v>0</v>
      </c>
    </row>
    <row r="536" spans="1:21" x14ac:dyDescent="0.3">
      <c r="A536" s="4" t="s">
        <v>254</v>
      </c>
      <c r="B536" s="5"/>
      <c r="C536" s="5"/>
      <c r="D536" s="5"/>
      <c r="E536" s="5"/>
      <c r="F536" s="5"/>
      <c r="G536" s="5"/>
      <c r="H536" s="5"/>
      <c r="I536" s="5"/>
      <c r="J536" s="5"/>
      <c r="K536" s="5"/>
    </row>
    <row r="537" spans="1:21" x14ac:dyDescent="0.3">
      <c r="A537" s="6" t="s">
        <v>5</v>
      </c>
      <c r="B537" s="7"/>
      <c r="C537" s="7" t="s">
        <v>255</v>
      </c>
      <c r="D537" s="5"/>
      <c r="E537" s="5"/>
      <c r="F537" s="5"/>
      <c r="G537" s="5"/>
      <c r="H537" s="5"/>
      <c r="I537" s="5"/>
      <c r="J537" s="5"/>
      <c r="K537" s="5"/>
    </row>
    <row r="538" spans="1:21" x14ac:dyDescent="0.3">
      <c r="A538" s="6" t="s">
        <v>10</v>
      </c>
      <c r="B538" s="7"/>
      <c r="C538" s="7" t="s">
        <v>256</v>
      </c>
      <c r="D538" s="5"/>
      <c r="E538" s="5"/>
      <c r="F538" s="5"/>
      <c r="G538" s="5"/>
      <c r="H538" s="5"/>
      <c r="I538" s="5"/>
      <c r="J538" s="5"/>
      <c r="K538" s="5"/>
    </row>
    <row r="539" spans="1:21" x14ac:dyDescent="0.3">
      <c r="A539" s="6" t="s">
        <v>12</v>
      </c>
      <c r="B539" s="7"/>
      <c r="C539" s="7" t="s">
        <v>13</v>
      </c>
      <c r="D539" s="5"/>
      <c r="E539" s="5"/>
      <c r="F539" s="5"/>
      <c r="G539" s="5"/>
      <c r="H539" s="5"/>
      <c r="I539" s="5"/>
      <c r="J539" s="5"/>
      <c r="K539" s="5"/>
    </row>
    <row r="540" spans="1:21" x14ac:dyDescent="0.3">
      <c r="A540" s="6" t="s">
        <v>14</v>
      </c>
      <c r="B540" s="7"/>
      <c r="C540" s="7" t="s">
        <v>15</v>
      </c>
      <c r="D540" s="5"/>
      <c r="E540" s="5"/>
      <c r="F540" s="5"/>
      <c r="G540" s="5"/>
      <c r="H540" s="5"/>
      <c r="I540" s="5"/>
      <c r="J540" s="5"/>
      <c r="K540" s="5"/>
    </row>
    <row r="541" spans="1:21" x14ac:dyDescent="0.3">
      <c r="A541" s="6" t="s">
        <v>16</v>
      </c>
      <c r="B541" s="7"/>
      <c r="C541" s="7" t="s">
        <v>176</v>
      </c>
      <c r="D541" s="5"/>
      <c r="E541" s="5"/>
      <c r="F541" s="5"/>
      <c r="G541" s="5"/>
      <c r="H541" s="5"/>
      <c r="I541" s="5"/>
      <c r="J541" s="5"/>
      <c r="K541" s="5"/>
    </row>
    <row r="542" spans="1:21" x14ac:dyDescent="0.3">
      <c r="A542" s="6" t="s">
        <v>18</v>
      </c>
      <c r="B542" s="7"/>
      <c r="C542" s="7" t="s">
        <v>205</v>
      </c>
      <c r="D542" s="5"/>
      <c r="E542" s="5"/>
      <c r="F542" s="5"/>
      <c r="G542" s="5"/>
      <c r="H542" s="5"/>
      <c r="I542" s="5"/>
      <c r="J542" s="5"/>
      <c r="K542" s="5"/>
    </row>
    <row r="543" spans="1:21" x14ac:dyDescent="0.3">
      <c r="A543" s="6" t="s">
        <v>20</v>
      </c>
      <c r="B543" s="7"/>
      <c r="C543" s="7"/>
      <c r="D543" s="5"/>
      <c r="E543" s="5"/>
      <c r="F543" s="5"/>
      <c r="G543" s="5"/>
      <c r="H543" s="5"/>
      <c r="I543" s="5"/>
      <c r="J543" s="5"/>
      <c r="K543" s="5"/>
    </row>
    <row r="544" spans="1:21" x14ac:dyDescent="0.3">
      <c r="A544" s="6" t="s">
        <v>21</v>
      </c>
      <c r="B544" s="7"/>
      <c r="C544" s="8">
        <v>1012.87</v>
      </c>
      <c r="D544" s="5"/>
      <c r="E544" s="5"/>
      <c r="F544" s="5"/>
      <c r="G544" s="5"/>
      <c r="H544" s="5"/>
      <c r="I544" s="5"/>
      <c r="J544" s="5"/>
      <c r="K544" s="5"/>
    </row>
    <row r="545" spans="1:21" x14ac:dyDescent="0.3">
      <c r="A545" s="6" t="s">
        <v>22</v>
      </c>
      <c r="B545" s="7"/>
      <c r="C545" s="8">
        <v>1012.87</v>
      </c>
      <c r="D545" s="5"/>
      <c r="E545" s="5"/>
      <c r="F545" s="5"/>
      <c r="G545" s="5"/>
      <c r="H545" s="5"/>
      <c r="I545" s="5"/>
      <c r="J545" s="5"/>
      <c r="K545" s="5"/>
    </row>
    <row r="546" spans="1:21" ht="27.6" x14ac:dyDescent="0.3">
      <c r="A546" s="9"/>
      <c r="B546" s="9" t="s">
        <v>5</v>
      </c>
      <c r="C546" s="9" t="s">
        <v>10</v>
      </c>
      <c r="D546" s="9" t="s">
        <v>16</v>
      </c>
      <c r="E546" s="10" t="s">
        <v>18</v>
      </c>
      <c r="F546" s="11" t="s">
        <v>21</v>
      </c>
      <c r="G546" s="11" t="s">
        <v>22</v>
      </c>
      <c r="H546" s="11" t="s">
        <v>23</v>
      </c>
      <c r="I546" s="11" t="s">
        <v>24</v>
      </c>
      <c r="J546" s="11" t="s">
        <v>21</v>
      </c>
      <c r="K546" s="11" t="s">
        <v>22</v>
      </c>
      <c r="P546" t="s">
        <v>21</v>
      </c>
      <c r="S546" s="1" t="s">
        <v>23</v>
      </c>
      <c r="U546" t="s">
        <v>24</v>
      </c>
    </row>
    <row r="547" spans="1:21" ht="39.6" x14ac:dyDescent="0.3">
      <c r="A547" s="12" t="s">
        <v>25</v>
      </c>
      <c r="B547" s="12" t="s">
        <v>257</v>
      </c>
      <c r="C547" s="12" t="s">
        <v>258</v>
      </c>
      <c r="D547" s="12" t="s">
        <v>182</v>
      </c>
      <c r="E547" s="13" t="s">
        <v>205</v>
      </c>
      <c r="F547" s="14">
        <f t="shared" ref="F547" si="195">G547</f>
        <v>1012.87</v>
      </c>
      <c r="G547" s="14">
        <f t="shared" ref="G547" si="196">ROUND($N$4*P547,2)</f>
        <v>1012.87</v>
      </c>
      <c r="H547" s="14">
        <f t="shared" ref="H547" si="197">S547</f>
        <v>1</v>
      </c>
      <c r="I547" s="14">
        <f t="shared" ref="I547" si="198">U547</f>
        <v>0</v>
      </c>
      <c r="J547" s="14">
        <f>TRUNC(F547*H547,2)</f>
        <v>1012.87</v>
      </c>
      <c r="K547" s="14">
        <f t="shared" ref="K547" si="199">J547</f>
        <v>1012.87</v>
      </c>
      <c r="P547">
        <v>1350</v>
      </c>
      <c r="S547" s="2">
        <v>1</v>
      </c>
      <c r="U547">
        <v>0</v>
      </c>
    </row>
    <row r="549" spans="1:21" x14ac:dyDescent="0.3">
      <c r="A549" s="4" t="s">
        <v>259</v>
      </c>
      <c r="B549" s="5"/>
      <c r="C549" s="5"/>
      <c r="D549" s="5"/>
      <c r="E549" s="5"/>
      <c r="F549" s="5"/>
      <c r="G549" s="5"/>
      <c r="H549" s="5"/>
      <c r="I549" s="5"/>
      <c r="J549" s="5"/>
      <c r="K549" s="5"/>
    </row>
    <row r="550" spans="1:21" x14ac:dyDescent="0.3">
      <c r="A550" s="6" t="s">
        <v>5</v>
      </c>
      <c r="B550" s="7"/>
      <c r="C550" s="7" t="s">
        <v>260</v>
      </c>
      <c r="D550" s="5"/>
      <c r="E550" s="5"/>
      <c r="F550" s="5"/>
      <c r="G550" s="5"/>
      <c r="H550" s="5"/>
      <c r="I550" s="5"/>
      <c r="J550" s="5"/>
      <c r="K550" s="5"/>
    </row>
    <row r="551" spans="1:21" x14ac:dyDescent="0.3">
      <c r="A551" s="6" t="s">
        <v>10</v>
      </c>
      <c r="B551" s="7"/>
      <c r="C551" s="7" t="s">
        <v>261</v>
      </c>
      <c r="D551" s="5"/>
      <c r="E551" s="5"/>
      <c r="F551" s="5"/>
      <c r="G551" s="5"/>
      <c r="H551" s="5"/>
      <c r="I551" s="5"/>
      <c r="J551" s="5"/>
      <c r="K551" s="5"/>
    </row>
    <row r="552" spans="1:21" x14ac:dyDescent="0.3">
      <c r="A552" s="6" t="s">
        <v>12</v>
      </c>
      <c r="B552" s="7"/>
      <c r="C552" s="7" t="s">
        <v>13</v>
      </c>
      <c r="D552" s="5"/>
      <c r="E552" s="5"/>
      <c r="F552" s="5"/>
      <c r="G552" s="5"/>
      <c r="H552" s="5"/>
      <c r="I552" s="5"/>
      <c r="J552" s="5"/>
      <c r="K552" s="5"/>
    </row>
    <row r="553" spans="1:21" x14ac:dyDescent="0.3">
      <c r="A553" s="6" t="s">
        <v>14</v>
      </c>
      <c r="B553" s="7"/>
      <c r="C553" s="7" t="s">
        <v>15</v>
      </c>
      <c r="D553" s="5"/>
      <c r="E553" s="5"/>
      <c r="F553" s="5"/>
      <c r="G553" s="5"/>
      <c r="H553" s="5"/>
      <c r="I553" s="5"/>
      <c r="J553" s="5"/>
      <c r="K553" s="5"/>
    </row>
    <row r="554" spans="1:21" x14ac:dyDescent="0.3">
      <c r="A554" s="6" t="s">
        <v>16</v>
      </c>
      <c r="B554" s="7"/>
      <c r="C554" s="7" t="s">
        <v>262</v>
      </c>
      <c r="D554" s="5"/>
      <c r="E554" s="5"/>
      <c r="F554" s="5"/>
      <c r="G554" s="5"/>
      <c r="H554" s="5"/>
      <c r="I554" s="5"/>
      <c r="J554" s="5"/>
      <c r="K554" s="5"/>
    </row>
    <row r="555" spans="1:21" x14ac:dyDescent="0.3">
      <c r="A555" s="6" t="s">
        <v>18</v>
      </c>
      <c r="B555" s="7"/>
      <c r="C555" s="7" t="s">
        <v>83</v>
      </c>
      <c r="D555" s="5"/>
      <c r="E555" s="5"/>
      <c r="F555" s="5"/>
      <c r="G555" s="5"/>
      <c r="H555" s="5"/>
      <c r="I555" s="5"/>
      <c r="J555" s="5"/>
      <c r="K555" s="5"/>
    </row>
    <row r="556" spans="1:21" x14ac:dyDescent="0.3">
      <c r="A556" s="6" t="s">
        <v>20</v>
      </c>
      <c r="B556" s="7"/>
      <c r="C556" s="7"/>
      <c r="D556" s="5"/>
      <c r="E556" s="5"/>
      <c r="F556" s="5"/>
      <c r="G556" s="5"/>
      <c r="H556" s="5"/>
      <c r="I556" s="5"/>
      <c r="J556" s="5"/>
      <c r="K556" s="5"/>
    </row>
    <row r="557" spans="1:21" x14ac:dyDescent="0.3">
      <c r="A557" s="6" t="s">
        <v>21</v>
      </c>
      <c r="B557" s="7"/>
      <c r="C557" s="8">
        <v>5253.87</v>
      </c>
      <c r="D557" s="5"/>
      <c r="E557" s="5"/>
      <c r="F557" s="5"/>
      <c r="G557" s="5"/>
      <c r="H557" s="5"/>
      <c r="I557" s="5"/>
      <c r="J557" s="5"/>
      <c r="K557" s="5"/>
    </row>
    <row r="558" spans="1:21" x14ac:dyDescent="0.3">
      <c r="A558" s="6" t="s">
        <v>22</v>
      </c>
      <c r="B558" s="7"/>
      <c r="C558" s="8">
        <v>5253.87</v>
      </c>
      <c r="D558" s="5"/>
      <c r="E558" s="5"/>
      <c r="F558" s="5"/>
      <c r="G558" s="5"/>
      <c r="H558" s="5"/>
      <c r="I558" s="5"/>
      <c r="J558" s="5"/>
      <c r="K558" s="5"/>
    </row>
    <row r="559" spans="1:21" ht="27.6" x14ac:dyDescent="0.3">
      <c r="A559" s="9"/>
      <c r="B559" s="9" t="s">
        <v>5</v>
      </c>
      <c r="C559" s="9" t="s">
        <v>10</v>
      </c>
      <c r="D559" s="9" t="s">
        <v>16</v>
      </c>
      <c r="E559" s="10" t="s">
        <v>18</v>
      </c>
      <c r="F559" s="11" t="s">
        <v>21</v>
      </c>
      <c r="G559" s="11" t="s">
        <v>22</v>
      </c>
      <c r="H559" s="11" t="s">
        <v>23</v>
      </c>
      <c r="I559" s="11" t="s">
        <v>24</v>
      </c>
      <c r="J559" s="11" t="s">
        <v>21</v>
      </c>
      <c r="K559" s="11" t="s">
        <v>22</v>
      </c>
      <c r="P559" t="s">
        <v>21</v>
      </c>
      <c r="S559" s="1" t="s">
        <v>23</v>
      </c>
      <c r="U559" t="s">
        <v>24</v>
      </c>
    </row>
    <row r="560" spans="1:21" ht="52.8" x14ac:dyDescent="0.3">
      <c r="A560" s="16" t="s">
        <v>65</v>
      </c>
      <c r="B560" s="16" t="s">
        <v>263</v>
      </c>
      <c r="C560" s="16" t="s">
        <v>264</v>
      </c>
      <c r="D560" s="16" t="s">
        <v>265</v>
      </c>
      <c r="E560" s="17" t="s">
        <v>159</v>
      </c>
      <c r="F560" s="14">
        <f t="shared" ref="F560:F563" si="200">G560</f>
        <v>436.89</v>
      </c>
      <c r="G560" s="14">
        <f t="shared" ref="G560:G563" si="201">ROUND($N$4*P560,2)</f>
        <v>436.89</v>
      </c>
      <c r="H560" s="14">
        <f t="shared" ref="H560:H563" si="202">S560</f>
        <v>2.8299999999999999E-2</v>
      </c>
      <c r="I560" s="14">
        <f t="shared" ref="I560:I563" si="203">U560</f>
        <v>0</v>
      </c>
      <c r="J560" s="14">
        <f>TRUNC(F560*H560,2)</f>
        <v>12.36</v>
      </c>
      <c r="K560" s="14">
        <f t="shared" ref="K560:K563" si="204">J560</f>
        <v>12.36</v>
      </c>
      <c r="P560">
        <v>582.30999999999995</v>
      </c>
      <c r="S560" s="3">
        <v>2.8299999999999999E-2</v>
      </c>
      <c r="U560">
        <v>0</v>
      </c>
    </row>
    <row r="561" spans="1:21" x14ac:dyDescent="0.3">
      <c r="A561" s="12" t="s">
        <v>25</v>
      </c>
      <c r="B561" s="12" t="s">
        <v>266</v>
      </c>
      <c r="C561" s="12" t="s">
        <v>267</v>
      </c>
      <c r="D561" s="12" t="s">
        <v>28</v>
      </c>
      <c r="E561" s="13" t="s">
        <v>29</v>
      </c>
      <c r="F561" s="14">
        <f t="shared" si="200"/>
        <v>20.95</v>
      </c>
      <c r="G561" s="14">
        <f t="shared" si="201"/>
        <v>20.95</v>
      </c>
      <c r="H561" s="14">
        <f t="shared" si="202"/>
        <v>7.99</v>
      </c>
      <c r="I561" s="14">
        <f t="shared" si="203"/>
        <v>3</v>
      </c>
      <c r="J561" s="14">
        <f>TRUNC(F561*H561,2)+(0.03*H561*F561)-0.015</f>
        <v>172.396715</v>
      </c>
      <c r="K561" s="14">
        <f t="shared" si="204"/>
        <v>172.396715</v>
      </c>
      <c r="P561">
        <v>27.92</v>
      </c>
      <c r="S561" s="2">
        <v>7.99</v>
      </c>
      <c r="U561">
        <v>3</v>
      </c>
    </row>
    <row r="562" spans="1:21" ht="26.4" x14ac:dyDescent="0.3">
      <c r="A562" s="12" t="s">
        <v>25</v>
      </c>
      <c r="B562" s="12" t="s">
        <v>77</v>
      </c>
      <c r="C562" s="12" t="s">
        <v>78</v>
      </c>
      <c r="D562" s="12" t="s">
        <v>28</v>
      </c>
      <c r="E562" s="13" t="s">
        <v>29</v>
      </c>
      <c r="F562" s="14">
        <f t="shared" si="200"/>
        <v>15.15</v>
      </c>
      <c r="G562" s="14">
        <f t="shared" si="201"/>
        <v>15.15</v>
      </c>
      <c r="H562" s="14">
        <f t="shared" si="202"/>
        <v>14.25</v>
      </c>
      <c r="I562" s="14">
        <f t="shared" si="203"/>
        <v>3</v>
      </c>
      <c r="J562" s="14">
        <f>TRUNC(F562*H562,2)+(0.03*H562*F562)-0.015</f>
        <v>222.34162500000002</v>
      </c>
      <c r="K562" s="14">
        <f t="shared" si="204"/>
        <v>222.34162500000002</v>
      </c>
      <c r="P562">
        <v>20.190000000000001</v>
      </c>
      <c r="S562" s="2">
        <v>14.25</v>
      </c>
      <c r="U562">
        <v>3</v>
      </c>
    </row>
    <row r="563" spans="1:21" x14ac:dyDescent="0.3">
      <c r="A563" s="12" t="s">
        <v>25</v>
      </c>
      <c r="B563" s="12" t="s">
        <v>268</v>
      </c>
      <c r="C563" s="12" t="s">
        <v>269</v>
      </c>
      <c r="D563" s="12" t="s">
        <v>182</v>
      </c>
      <c r="E563" s="13" t="s">
        <v>83</v>
      </c>
      <c r="F563" s="14">
        <f t="shared" si="200"/>
        <v>4846.78</v>
      </c>
      <c r="G563" s="14">
        <f t="shared" si="201"/>
        <v>4846.78</v>
      </c>
      <c r="H563" s="14">
        <f t="shared" si="202"/>
        <v>1</v>
      </c>
      <c r="I563" s="14">
        <f t="shared" si="203"/>
        <v>0</v>
      </c>
      <c r="J563" s="14">
        <f>TRUNC(F563*H563,2)</f>
        <v>4846.78</v>
      </c>
      <c r="K563" s="14">
        <f t="shared" si="204"/>
        <v>4846.78</v>
      </c>
      <c r="P563">
        <v>6460</v>
      </c>
      <c r="S563" s="2">
        <v>1</v>
      </c>
      <c r="U563">
        <v>0</v>
      </c>
    </row>
    <row r="565" spans="1:21" x14ac:dyDescent="0.3">
      <c r="A565" s="4" t="s">
        <v>270</v>
      </c>
      <c r="B565" s="5"/>
      <c r="C565" s="5"/>
      <c r="D565" s="5"/>
      <c r="E565" s="5"/>
      <c r="F565" s="5"/>
      <c r="G565" s="5"/>
      <c r="H565" s="5"/>
      <c r="I565" s="5"/>
      <c r="J565" s="5"/>
      <c r="K565" s="5"/>
    </row>
    <row r="566" spans="1:21" x14ac:dyDescent="0.3">
      <c r="A566" s="6" t="s">
        <v>5</v>
      </c>
      <c r="B566" s="7"/>
      <c r="C566" s="7" t="s">
        <v>271</v>
      </c>
      <c r="D566" s="5"/>
      <c r="E566" s="5"/>
      <c r="F566" s="5"/>
      <c r="G566" s="5"/>
      <c r="H566" s="5"/>
      <c r="I566" s="5"/>
      <c r="J566" s="5"/>
      <c r="K566" s="5"/>
    </row>
    <row r="567" spans="1:21" x14ac:dyDescent="0.3">
      <c r="A567" s="6" t="s">
        <v>10</v>
      </c>
      <c r="B567" s="7"/>
      <c r="C567" s="7" t="s">
        <v>272</v>
      </c>
      <c r="D567" s="5"/>
      <c r="E567" s="5"/>
      <c r="F567" s="5"/>
      <c r="G567" s="5"/>
      <c r="H567" s="5"/>
      <c r="I567" s="5"/>
      <c r="J567" s="5"/>
      <c r="K567" s="5"/>
    </row>
    <row r="568" spans="1:21" x14ac:dyDescent="0.3">
      <c r="A568" s="6" t="s">
        <v>12</v>
      </c>
      <c r="B568" s="7"/>
      <c r="C568" s="7" t="s">
        <v>13</v>
      </c>
      <c r="D568" s="5"/>
      <c r="E568" s="5"/>
      <c r="F568" s="5"/>
      <c r="G568" s="5"/>
      <c r="H568" s="5"/>
      <c r="I568" s="5"/>
      <c r="J568" s="5"/>
      <c r="K568" s="5"/>
    </row>
    <row r="569" spans="1:21" x14ac:dyDescent="0.3">
      <c r="A569" s="6" t="s">
        <v>14</v>
      </c>
      <c r="B569" s="7"/>
      <c r="C569" s="7" t="s">
        <v>15</v>
      </c>
      <c r="D569" s="5"/>
      <c r="E569" s="5"/>
      <c r="F569" s="5"/>
      <c r="G569" s="5"/>
      <c r="H569" s="5"/>
      <c r="I569" s="5"/>
      <c r="J569" s="5"/>
      <c r="K569" s="5"/>
    </row>
    <row r="570" spans="1:21" x14ac:dyDescent="0.3">
      <c r="A570" s="6" t="s">
        <v>16</v>
      </c>
      <c r="B570" s="7"/>
      <c r="C570" s="7" t="s">
        <v>262</v>
      </c>
      <c r="D570" s="5"/>
      <c r="E570" s="5"/>
      <c r="F570" s="5"/>
      <c r="G570" s="5"/>
      <c r="H570" s="5"/>
      <c r="I570" s="5"/>
      <c r="J570" s="5"/>
      <c r="K570" s="5"/>
    </row>
    <row r="571" spans="1:21" x14ac:dyDescent="0.3">
      <c r="A571" s="6" t="s">
        <v>18</v>
      </c>
      <c r="B571" s="7"/>
      <c r="C571" s="7" t="s">
        <v>83</v>
      </c>
      <c r="D571" s="5"/>
      <c r="E571" s="5"/>
      <c r="F571" s="5"/>
      <c r="G571" s="5"/>
      <c r="H571" s="5"/>
      <c r="I571" s="5"/>
      <c r="J571" s="5"/>
      <c r="K571" s="5"/>
    </row>
    <row r="572" spans="1:21" x14ac:dyDescent="0.3">
      <c r="A572" s="6" t="s">
        <v>20</v>
      </c>
      <c r="B572" s="7"/>
      <c r="C572" s="7"/>
      <c r="D572" s="5"/>
      <c r="E572" s="5"/>
      <c r="F572" s="5"/>
      <c r="G572" s="5"/>
      <c r="H572" s="5"/>
      <c r="I572" s="5"/>
      <c r="J572" s="5"/>
      <c r="K572" s="5"/>
    </row>
    <row r="573" spans="1:21" x14ac:dyDescent="0.3">
      <c r="A573" s="6" t="s">
        <v>21</v>
      </c>
      <c r="B573" s="7"/>
      <c r="C573" s="8">
        <v>5253.87</v>
      </c>
      <c r="D573" s="5"/>
      <c r="E573" s="5"/>
      <c r="F573" s="5"/>
      <c r="G573" s="5"/>
      <c r="H573" s="5"/>
      <c r="I573" s="5"/>
      <c r="J573" s="5"/>
      <c r="K573" s="5"/>
    </row>
    <row r="574" spans="1:21" x14ac:dyDescent="0.3">
      <c r="A574" s="6" t="s">
        <v>22</v>
      </c>
      <c r="B574" s="7"/>
      <c r="C574" s="8">
        <v>5253.87</v>
      </c>
      <c r="D574" s="5"/>
      <c r="E574" s="5"/>
      <c r="F574" s="5"/>
      <c r="G574" s="5"/>
      <c r="H574" s="5"/>
      <c r="I574" s="5"/>
      <c r="J574" s="5"/>
      <c r="K574" s="5"/>
    </row>
    <row r="575" spans="1:21" ht="27.6" x14ac:dyDescent="0.3">
      <c r="A575" s="9"/>
      <c r="B575" s="9" t="s">
        <v>5</v>
      </c>
      <c r="C575" s="9" t="s">
        <v>10</v>
      </c>
      <c r="D575" s="9" t="s">
        <v>16</v>
      </c>
      <c r="E575" s="10" t="s">
        <v>18</v>
      </c>
      <c r="F575" s="11" t="s">
        <v>21</v>
      </c>
      <c r="G575" s="11" t="s">
        <v>22</v>
      </c>
      <c r="H575" s="11" t="s">
        <v>23</v>
      </c>
      <c r="I575" s="11" t="s">
        <v>24</v>
      </c>
      <c r="J575" s="11" t="s">
        <v>21</v>
      </c>
      <c r="K575" s="11" t="s">
        <v>22</v>
      </c>
      <c r="P575" t="s">
        <v>21</v>
      </c>
      <c r="S575" s="1" t="s">
        <v>23</v>
      </c>
      <c r="U575" t="s">
        <v>24</v>
      </c>
    </row>
    <row r="576" spans="1:21" ht="52.8" x14ac:dyDescent="0.3">
      <c r="A576" s="16" t="s">
        <v>65</v>
      </c>
      <c r="B576" s="16" t="s">
        <v>263</v>
      </c>
      <c r="C576" s="16" t="s">
        <v>264</v>
      </c>
      <c r="D576" s="16" t="s">
        <v>265</v>
      </c>
      <c r="E576" s="17" t="s">
        <v>159</v>
      </c>
      <c r="F576" s="14">
        <f t="shared" ref="F576:F579" si="205">G576</f>
        <v>436.89</v>
      </c>
      <c r="G576" s="14">
        <f t="shared" ref="G576:G579" si="206">ROUND($N$4*P576,2)</f>
        <v>436.89</v>
      </c>
      <c r="H576" s="14">
        <f t="shared" ref="H576:H579" si="207">S576</f>
        <v>2.8299999999999999E-2</v>
      </c>
      <c r="I576" s="14">
        <f t="shared" ref="I576:I579" si="208">U576</f>
        <v>0</v>
      </c>
      <c r="J576" s="14">
        <f>TRUNC(F576*H576,2)</f>
        <v>12.36</v>
      </c>
      <c r="K576" s="14">
        <f t="shared" ref="K576:K579" si="209">J576</f>
        <v>12.36</v>
      </c>
      <c r="P576">
        <v>582.30999999999995</v>
      </c>
      <c r="S576" s="3">
        <v>2.8299999999999999E-2</v>
      </c>
      <c r="U576">
        <v>0</v>
      </c>
    </row>
    <row r="577" spans="1:21" x14ac:dyDescent="0.3">
      <c r="A577" s="12" t="s">
        <v>25</v>
      </c>
      <c r="B577" s="12" t="s">
        <v>266</v>
      </c>
      <c r="C577" s="12" t="s">
        <v>267</v>
      </c>
      <c r="D577" s="12" t="s">
        <v>28</v>
      </c>
      <c r="E577" s="13" t="s">
        <v>29</v>
      </c>
      <c r="F577" s="14">
        <f t="shared" si="205"/>
        <v>20.95</v>
      </c>
      <c r="G577" s="14">
        <f t="shared" si="206"/>
        <v>20.95</v>
      </c>
      <c r="H577" s="14">
        <f t="shared" si="207"/>
        <v>7.99</v>
      </c>
      <c r="I577" s="14">
        <f t="shared" si="208"/>
        <v>3</v>
      </c>
      <c r="J577" s="14">
        <f>TRUNC(F577*H577,2)+(0.03*H577*F577)-0.015</f>
        <v>172.396715</v>
      </c>
      <c r="K577" s="14">
        <f t="shared" si="209"/>
        <v>172.396715</v>
      </c>
      <c r="P577">
        <v>27.92</v>
      </c>
      <c r="S577" s="2">
        <v>7.99</v>
      </c>
      <c r="U577">
        <v>3</v>
      </c>
    </row>
    <row r="578" spans="1:21" ht="26.4" x14ac:dyDescent="0.3">
      <c r="A578" s="12" t="s">
        <v>25</v>
      </c>
      <c r="B578" s="12" t="s">
        <v>77</v>
      </c>
      <c r="C578" s="12" t="s">
        <v>78</v>
      </c>
      <c r="D578" s="12" t="s">
        <v>28</v>
      </c>
      <c r="E578" s="13" t="s">
        <v>29</v>
      </c>
      <c r="F578" s="14">
        <f t="shared" si="205"/>
        <v>15.15</v>
      </c>
      <c r="G578" s="14">
        <f t="shared" si="206"/>
        <v>15.15</v>
      </c>
      <c r="H578" s="14">
        <f t="shared" si="207"/>
        <v>14.25</v>
      </c>
      <c r="I578" s="14">
        <f t="shared" si="208"/>
        <v>3</v>
      </c>
      <c r="J578" s="14">
        <f>TRUNC(F578*H578,2)+(0.03*H578*F578)-0.015</f>
        <v>222.34162500000002</v>
      </c>
      <c r="K578" s="14">
        <f t="shared" si="209"/>
        <v>222.34162500000002</v>
      </c>
      <c r="P578">
        <v>20.190000000000001</v>
      </c>
      <c r="S578" s="2">
        <v>14.25</v>
      </c>
      <c r="U578">
        <v>3</v>
      </c>
    </row>
    <row r="579" spans="1:21" x14ac:dyDescent="0.3">
      <c r="A579" s="12" t="s">
        <v>25</v>
      </c>
      <c r="B579" s="12" t="s">
        <v>273</v>
      </c>
      <c r="C579" s="12" t="s">
        <v>274</v>
      </c>
      <c r="D579" s="12" t="s">
        <v>182</v>
      </c>
      <c r="E579" s="13" t="s">
        <v>83</v>
      </c>
      <c r="F579" s="14">
        <f t="shared" si="205"/>
        <v>4846.78</v>
      </c>
      <c r="G579" s="14">
        <f t="shared" si="206"/>
        <v>4846.78</v>
      </c>
      <c r="H579" s="14">
        <f t="shared" si="207"/>
        <v>1</v>
      </c>
      <c r="I579" s="14">
        <f t="shared" si="208"/>
        <v>0</v>
      </c>
      <c r="J579" s="14">
        <f>TRUNC(F579*H579,2)</f>
        <v>4846.78</v>
      </c>
      <c r="K579" s="14">
        <f t="shared" si="209"/>
        <v>4846.78</v>
      </c>
      <c r="P579">
        <v>6460</v>
      </c>
      <c r="S579" s="2">
        <v>1</v>
      </c>
      <c r="U579">
        <v>0</v>
      </c>
    </row>
    <row r="581" spans="1:21" x14ac:dyDescent="0.3">
      <c r="A581" s="4" t="s">
        <v>275</v>
      </c>
      <c r="B581" s="5"/>
      <c r="C581" s="5"/>
      <c r="D581" s="5"/>
      <c r="E581" s="5"/>
      <c r="F581" s="5"/>
      <c r="G581" s="5"/>
      <c r="H581" s="5"/>
      <c r="I581" s="5"/>
      <c r="J581" s="5"/>
      <c r="K581" s="5"/>
    </row>
    <row r="582" spans="1:21" x14ac:dyDescent="0.3">
      <c r="A582" s="6" t="s">
        <v>5</v>
      </c>
      <c r="B582" s="7"/>
      <c r="C582" s="7" t="s">
        <v>276</v>
      </c>
      <c r="D582" s="5"/>
      <c r="E582" s="5"/>
      <c r="F582" s="5"/>
      <c r="G582" s="5"/>
      <c r="H582" s="5"/>
      <c r="I582" s="5"/>
      <c r="J582" s="5"/>
      <c r="K582" s="5"/>
    </row>
    <row r="583" spans="1:21" x14ac:dyDescent="0.3">
      <c r="A583" s="6" t="s">
        <v>10</v>
      </c>
      <c r="B583" s="7"/>
      <c r="C583" s="7" t="s">
        <v>277</v>
      </c>
      <c r="D583" s="5"/>
      <c r="E583" s="5"/>
      <c r="F583" s="5"/>
      <c r="G583" s="5"/>
      <c r="H583" s="5"/>
      <c r="I583" s="5"/>
      <c r="J583" s="5"/>
      <c r="K583" s="5"/>
    </row>
    <row r="584" spans="1:21" x14ac:dyDescent="0.3">
      <c r="A584" s="6" t="s">
        <v>12</v>
      </c>
      <c r="B584" s="7"/>
      <c r="C584" s="7" t="s">
        <v>13</v>
      </c>
      <c r="D584" s="5"/>
      <c r="E584" s="5"/>
      <c r="F584" s="5"/>
      <c r="G584" s="5"/>
      <c r="H584" s="5"/>
      <c r="I584" s="5"/>
      <c r="J584" s="5"/>
      <c r="K584" s="5"/>
    </row>
    <row r="585" spans="1:21" x14ac:dyDescent="0.3">
      <c r="A585" s="6" t="s">
        <v>14</v>
      </c>
      <c r="B585" s="7"/>
      <c r="C585" s="7" t="s">
        <v>15</v>
      </c>
      <c r="D585" s="5"/>
      <c r="E585" s="5"/>
      <c r="F585" s="5"/>
      <c r="G585" s="5"/>
      <c r="H585" s="5"/>
      <c r="I585" s="5"/>
      <c r="J585" s="5"/>
      <c r="K585" s="5"/>
    </row>
    <row r="586" spans="1:21" x14ac:dyDescent="0.3">
      <c r="A586" s="6" t="s">
        <v>16</v>
      </c>
      <c r="B586" s="7"/>
      <c r="C586" s="7" t="s">
        <v>262</v>
      </c>
      <c r="D586" s="5"/>
      <c r="E586" s="5"/>
      <c r="F586" s="5"/>
      <c r="G586" s="5"/>
      <c r="H586" s="5"/>
      <c r="I586" s="5"/>
      <c r="J586" s="5"/>
      <c r="K586" s="5"/>
    </row>
    <row r="587" spans="1:21" x14ac:dyDescent="0.3">
      <c r="A587" s="6" t="s">
        <v>18</v>
      </c>
      <c r="B587" s="7"/>
      <c r="C587" s="7" t="s">
        <v>83</v>
      </c>
      <c r="D587" s="5"/>
      <c r="E587" s="5"/>
      <c r="F587" s="5"/>
      <c r="G587" s="5"/>
      <c r="H587" s="5"/>
      <c r="I587" s="5"/>
      <c r="J587" s="5"/>
      <c r="K587" s="5"/>
    </row>
    <row r="588" spans="1:21" x14ac:dyDescent="0.3">
      <c r="A588" s="6" t="s">
        <v>20</v>
      </c>
      <c r="B588" s="7"/>
      <c r="C588" s="7"/>
      <c r="D588" s="5"/>
      <c r="E588" s="5"/>
      <c r="F588" s="5"/>
      <c r="G588" s="5"/>
      <c r="H588" s="5"/>
      <c r="I588" s="5"/>
      <c r="J588" s="5"/>
      <c r="K588" s="5"/>
    </row>
    <row r="589" spans="1:21" x14ac:dyDescent="0.3">
      <c r="A589" s="6" t="s">
        <v>21</v>
      </c>
      <c r="B589" s="7"/>
      <c r="C589" s="8">
        <v>4451.07</v>
      </c>
      <c r="D589" s="8"/>
      <c r="E589" s="8"/>
      <c r="F589" s="8"/>
      <c r="G589" s="8"/>
      <c r="H589" s="8"/>
      <c r="I589" s="8"/>
      <c r="J589" s="8"/>
      <c r="K589" s="8"/>
    </row>
    <row r="590" spans="1:21" x14ac:dyDescent="0.3">
      <c r="A590" s="6" t="s">
        <v>22</v>
      </c>
      <c r="B590" s="7"/>
      <c r="C590" s="18">
        <v>4451.07</v>
      </c>
      <c r="D590" s="18"/>
      <c r="E590" s="18"/>
      <c r="F590" s="18"/>
      <c r="G590" s="18"/>
      <c r="H590" s="18"/>
      <c r="I590" s="18"/>
      <c r="J590" s="18"/>
      <c r="K590" s="18"/>
    </row>
    <row r="591" spans="1:21" ht="27.6" x14ac:dyDescent="0.3">
      <c r="A591" s="9"/>
      <c r="B591" s="9" t="s">
        <v>5</v>
      </c>
      <c r="C591" s="9" t="s">
        <v>10</v>
      </c>
      <c r="D591" s="9" t="s">
        <v>16</v>
      </c>
      <c r="E591" s="10" t="s">
        <v>18</v>
      </c>
      <c r="F591" s="11" t="s">
        <v>21</v>
      </c>
      <c r="G591" s="11" t="s">
        <v>22</v>
      </c>
      <c r="H591" s="11" t="s">
        <v>23</v>
      </c>
      <c r="I591" s="11" t="s">
        <v>24</v>
      </c>
      <c r="J591" s="11" t="s">
        <v>21</v>
      </c>
      <c r="K591" s="11" t="s">
        <v>22</v>
      </c>
      <c r="P591" t="s">
        <v>21</v>
      </c>
      <c r="S591" s="1" t="s">
        <v>23</v>
      </c>
      <c r="U591" t="s">
        <v>24</v>
      </c>
    </row>
    <row r="592" spans="1:21" ht="52.8" x14ac:dyDescent="0.3">
      <c r="A592" s="16" t="s">
        <v>65</v>
      </c>
      <c r="B592" s="16" t="s">
        <v>263</v>
      </c>
      <c r="C592" s="16" t="s">
        <v>264</v>
      </c>
      <c r="D592" s="16" t="s">
        <v>265</v>
      </c>
      <c r="E592" s="17" t="s">
        <v>159</v>
      </c>
      <c r="F592" s="14">
        <f t="shared" ref="F592:F595" si="210">G592</f>
        <v>436.89</v>
      </c>
      <c r="G592" s="14">
        <f t="shared" ref="G592:G595" si="211">ROUND($N$4*P592,2)</f>
        <v>436.89</v>
      </c>
      <c r="H592" s="14">
        <f t="shared" ref="H592:H595" si="212">S592</f>
        <v>2.8299999999999999E-2</v>
      </c>
      <c r="I592" s="14">
        <f t="shared" ref="I592:I595" si="213">U592</f>
        <v>0</v>
      </c>
      <c r="J592" s="14">
        <f>TRUNC(F592*H592,2)-0.01</f>
        <v>12.35</v>
      </c>
      <c r="K592" s="14">
        <f t="shared" ref="K592:K595" si="214">J592</f>
        <v>12.35</v>
      </c>
      <c r="P592">
        <v>582.30999999999995</v>
      </c>
      <c r="S592" s="3">
        <v>2.8299999999999999E-2</v>
      </c>
      <c r="U592">
        <v>0</v>
      </c>
    </row>
    <row r="593" spans="1:21" x14ac:dyDescent="0.3">
      <c r="A593" s="12" t="s">
        <v>25</v>
      </c>
      <c r="B593" s="12" t="s">
        <v>266</v>
      </c>
      <c r="C593" s="12" t="s">
        <v>267</v>
      </c>
      <c r="D593" s="12" t="s">
        <v>28</v>
      </c>
      <c r="E593" s="13" t="s">
        <v>29</v>
      </c>
      <c r="F593" s="14">
        <f t="shared" si="210"/>
        <v>20.95</v>
      </c>
      <c r="G593" s="14">
        <f t="shared" si="211"/>
        <v>20.95</v>
      </c>
      <c r="H593" s="14">
        <f t="shared" si="212"/>
        <v>7.99</v>
      </c>
      <c r="I593" s="14">
        <f t="shared" si="213"/>
        <v>3</v>
      </c>
      <c r="J593" s="14">
        <f>TRUNC(F593*H593,2)+(0.03*H593*F593)-0.015</f>
        <v>172.396715</v>
      </c>
      <c r="K593" s="14">
        <f t="shared" si="214"/>
        <v>172.396715</v>
      </c>
      <c r="P593">
        <v>27.92</v>
      </c>
      <c r="S593" s="2">
        <v>7.99</v>
      </c>
      <c r="U593">
        <v>3</v>
      </c>
    </row>
    <row r="594" spans="1:21" ht="26.4" x14ac:dyDescent="0.3">
      <c r="A594" s="12" t="s">
        <v>25</v>
      </c>
      <c r="B594" s="12" t="s">
        <v>77</v>
      </c>
      <c r="C594" s="12" t="s">
        <v>78</v>
      </c>
      <c r="D594" s="12" t="s">
        <v>28</v>
      </c>
      <c r="E594" s="13" t="s">
        <v>29</v>
      </c>
      <c r="F594" s="14">
        <f t="shared" si="210"/>
        <v>15.15</v>
      </c>
      <c r="G594" s="14">
        <f t="shared" si="211"/>
        <v>15.15</v>
      </c>
      <c r="H594" s="14">
        <f t="shared" si="212"/>
        <v>14.25</v>
      </c>
      <c r="I594" s="14">
        <f t="shared" si="213"/>
        <v>3</v>
      </c>
      <c r="J594" s="14">
        <f>TRUNC(F594*H594,2)+(0.03*H594*F594)-0.015</f>
        <v>222.34162500000002</v>
      </c>
      <c r="K594" s="14">
        <f t="shared" si="214"/>
        <v>222.34162500000002</v>
      </c>
      <c r="P594">
        <v>20.190000000000001</v>
      </c>
      <c r="S594" s="2">
        <v>14.25</v>
      </c>
      <c r="U594">
        <v>3</v>
      </c>
    </row>
    <row r="595" spans="1:21" ht="26.4" x14ac:dyDescent="0.3">
      <c r="A595" s="12" t="s">
        <v>25</v>
      </c>
      <c r="B595" s="12" t="s">
        <v>278</v>
      </c>
      <c r="C595" s="12" t="s">
        <v>279</v>
      </c>
      <c r="D595" s="12" t="s">
        <v>182</v>
      </c>
      <c r="E595" s="13" t="s">
        <v>83</v>
      </c>
      <c r="F595" s="14">
        <f t="shared" si="210"/>
        <v>4043.99</v>
      </c>
      <c r="G595" s="14">
        <f t="shared" si="211"/>
        <v>4043.99</v>
      </c>
      <c r="H595" s="14">
        <f t="shared" si="212"/>
        <v>1</v>
      </c>
      <c r="I595" s="14">
        <f t="shared" si="213"/>
        <v>0</v>
      </c>
      <c r="J595" s="14">
        <f>TRUNC(F595*H595,2)</f>
        <v>4043.99</v>
      </c>
      <c r="K595" s="14">
        <f t="shared" si="214"/>
        <v>4043.99</v>
      </c>
      <c r="P595">
        <v>5390</v>
      </c>
      <c r="S595" s="2">
        <v>1</v>
      </c>
      <c r="U595">
        <v>0</v>
      </c>
    </row>
    <row r="597" spans="1:21" x14ac:dyDescent="0.3">
      <c r="A597" s="4" t="s">
        <v>280</v>
      </c>
      <c r="B597" s="5"/>
      <c r="C597" s="5"/>
      <c r="D597" s="5"/>
      <c r="E597" s="5"/>
      <c r="F597" s="5"/>
      <c r="G597" s="5"/>
      <c r="H597" s="5"/>
      <c r="I597" s="5"/>
      <c r="J597" s="5"/>
      <c r="K597" s="5"/>
    </row>
    <row r="598" spans="1:21" x14ac:dyDescent="0.3">
      <c r="A598" s="6" t="s">
        <v>5</v>
      </c>
      <c r="B598" s="7"/>
      <c r="C598" s="7" t="s">
        <v>281</v>
      </c>
      <c r="D598" s="5"/>
      <c r="E598" s="5"/>
      <c r="F598" s="5"/>
      <c r="G598" s="5"/>
      <c r="H598" s="5"/>
      <c r="I598" s="5"/>
      <c r="J598" s="5"/>
      <c r="K598" s="5"/>
    </row>
    <row r="599" spans="1:21" x14ac:dyDescent="0.3">
      <c r="A599" s="6" t="s">
        <v>10</v>
      </c>
      <c r="B599" s="7"/>
      <c r="C599" s="7" t="s">
        <v>282</v>
      </c>
      <c r="D599" s="5"/>
      <c r="E599" s="5"/>
      <c r="F599" s="5"/>
      <c r="G599" s="5"/>
      <c r="H599" s="5"/>
      <c r="I599" s="5"/>
      <c r="J599" s="5"/>
      <c r="K599" s="5"/>
    </row>
    <row r="600" spans="1:21" x14ac:dyDescent="0.3">
      <c r="A600" s="6" t="s">
        <v>12</v>
      </c>
      <c r="B600" s="7"/>
      <c r="C600" s="7" t="s">
        <v>13</v>
      </c>
      <c r="D600" s="5"/>
      <c r="E600" s="5"/>
      <c r="F600" s="5"/>
      <c r="G600" s="5"/>
      <c r="H600" s="5"/>
      <c r="I600" s="5"/>
      <c r="J600" s="5"/>
      <c r="K600" s="5"/>
    </row>
    <row r="601" spans="1:21" x14ac:dyDescent="0.3">
      <c r="A601" s="6" t="s">
        <v>14</v>
      </c>
      <c r="B601" s="7"/>
      <c r="C601" s="7" t="s">
        <v>15</v>
      </c>
      <c r="D601" s="5"/>
      <c r="E601" s="5"/>
      <c r="F601" s="5"/>
      <c r="G601" s="5"/>
      <c r="H601" s="5"/>
      <c r="I601" s="5"/>
      <c r="J601" s="5"/>
      <c r="K601" s="5"/>
    </row>
    <row r="602" spans="1:21" x14ac:dyDescent="0.3">
      <c r="A602" s="6" t="s">
        <v>16</v>
      </c>
      <c r="B602" s="7"/>
      <c r="C602" s="7" t="s">
        <v>176</v>
      </c>
      <c r="D602" s="5"/>
      <c r="E602" s="5"/>
      <c r="F602" s="5"/>
      <c r="G602" s="5"/>
      <c r="H602" s="5"/>
      <c r="I602" s="5"/>
      <c r="J602" s="5"/>
      <c r="K602" s="5"/>
    </row>
    <row r="603" spans="1:21" x14ac:dyDescent="0.3">
      <c r="A603" s="6" t="s">
        <v>18</v>
      </c>
      <c r="B603" s="7"/>
      <c r="C603" s="7" t="s">
        <v>190</v>
      </c>
      <c r="D603" s="5"/>
      <c r="E603" s="5"/>
      <c r="F603" s="5"/>
      <c r="G603" s="5"/>
      <c r="H603" s="5"/>
      <c r="I603" s="5"/>
      <c r="J603" s="5"/>
      <c r="K603" s="5"/>
    </row>
    <row r="604" spans="1:21" x14ac:dyDescent="0.3">
      <c r="A604" s="6" t="s">
        <v>20</v>
      </c>
      <c r="B604" s="7"/>
      <c r="C604" s="7"/>
      <c r="D604" s="5"/>
      <c r="E604" s="5"/>
      <c r="F604" s="5"/>
      <c r="G604" s="5"/>
      <c r="H604" s="5"/>
      <c r="I604" s="5"/>
      <c r="J604" s="5"/>
      <c r="K604" s="5"/>
    </row>
    <row r="605" spans="1:21" x14ac:dyDescent="0.3">
      <c r="A605" s="6" t="s">
        <v>21</v>
      </c>
      <c r="B605" s="7"/>
      <c r="C605" s="7">
        <v>3.09</v>
      </c>
      <c r="D605" s="5"/>
      <c r="E605" s="5"/>
      <c r="F605" s="5"/>
      <c r="G605" s="5"/>
      <c r="H605" s="5"/>
      <c r="I605" s="5"/>
      <c r="J605" s="5"/>
      <c r="K605" s="5"/>
    </row>
    <row r="606" spans="1:21" x14ac:dyDescent="0.3">
      <c r="A606" s="6" t="s">
        <v>22</v>
      </c>
      <c r="B606" s="7"/>
      <c r="C606" s="7">
        <v>3.09</v>
      </c>
      <c r="D606" s="5"/>
      <c r="E606" s="5"/>
      <c r="F606" s="5"/>
      <c r="G606" s="5"/>
      <c r="H606" s="5"/>
      <c r="I606" s="5"/>
      <c r="J606" s="5"/>
      <c r="K606" s="5"/>
    </row>
    <row r="607" spans="1:21" ht="27.6" x14ac:dyDescent="0.3">
      <c r="A607" s="9"/>
      <c r="B607" s="9" t="s">
        <v>5</v>
      </c>
      <c r="C607" s="9" t="s">
        <v>10</v>
      </c>
      <c r="D607" s="9" t="s">
        <v>16</v>
      </c>
      <c r="E607" s="10" t="s">
        <v>18</v>
      </c>
      <c r="F607" s="11" t="s">
        <v>21</v>
      </c>
      <c r="G607" s="11" t="s">
        <v>22</v>
      </c>
      <c r="H607" s="11" t="s">
        <v>23</v>
      </c>
      <c r="I607" s="11" t="s">
        <v>24</v>
      </c>
      <c r="J607" s="11" t="s">
        <v>21</v>
      </c>
      <c r="K607" s="11" t="s">
        <v>22</v>
      </c>
      <c r="P607" t="s">
        <v>21</v>
      </c>
      <c r="S607" s="1" t="s">
        <v>23</v>
      </c>
      <c r="U607" t="s">
        <v>24</v>
      </c>
    </row>
    <row r="608" spans="1:21" x14ac:dyDescent="0.3">
      <c r="A608" s="16" t="s">
        <v>65</v>
      </c>
      <c r="B608" s="16" t="s">
        <v>283</v>
      </c>
      <c r="C608" s="16" t="s">
        <v>284</v>
      </c>
      <c r="D608" s="16">
        <v>59</v>
      </c>
      <c r="E608" s="17" t="s">
        <v>51</v>
      </c>
      <c r="F608" s="14">
        <f t="shared" ref="F608:F621" si="215">G608</f>
        <v>29.85</v>
      </c>
      <c r="G608" s="14">
        <f t="shared" ref="G608:G621" si="216">ROUND($N$4*P608,2)</f>
        <v>29.85</v>
      </c>
      <c r="H608" s="14">
        <f t="shared" ref="H608:H621" si="217">S608</f>
        <v>1.72E-2</v>
      </c>
      <c r="I608" s="14">
        <f t="shared" ref="I608:I621" si="218">U608</f>
        <v>0</v>
      </c>
      <c r="J608" s="14">
        <f t="shared" ref="J608:J617" si="219">TRUNC(F608*H608,2)</f>
        <v>0.51</v>
      </c>
      <c r="K608" s="14">
        <f t="shared" ref="K608:K621" si="220">J608</f>
        <v>0.51</v>
      </c>
      <c r="P608">
        <v>39.79</v>
      </c>
      <c r="S608" s="3">
        <v>1.72E-2</v>
      </c>
      <c r="U608">
        <v>0</v>
      </c>
    </row>
    <row r="609" spans="1:21" x14ac:dyDescent="0.3">
      <c r="A609" s="16" t="s">
        <v>65</v>
      </c>
      <c r="B609" s="16" t="s">
        <v>286</v>
      </c>
      <c r="C609" s="16" t="s">
        <v>287</v>
      </c>
      <c r="D609" s="16">
        <v>54</v>
      </c>
      <c r="E609" s="17" t="s">
        <v>183</v>
      </c>
      <c r="F609" s="14">
        <f t="shared" si="215"/>
        <v>5.35</v>
      </c>
      <c r="G609" s="14">
        <f t="shared" si="216"/>
        <v>5.35</v>
      </c>
      <c r="H609" s="14">
        <f t="shared" si="217"/>
        <v>5.4000000000000003E-3</v>
      </c>
      <c r="I609" s="14">
        <f t="shared" si="218"/>
        <v>0</v>
      </c>
      <c r="J609" s="14">
        <f t="shared" si="219"/>
        <v>0.02</v>
      </c>
      <c r="K609" s="14">
        <f t="shared" si="220"/>
        <v>0.02</v>
      </c>
      <c r="P609">
        <v>7.13</v>
      </c>
      <c r="S609" s="3">
        <v>5.4000000000000003E-3</v>
      </c>
      <c r="U609">
        <v>0</v>
      </c>
    </row>
    <row r="610" spans="1:21" ht="52.8" x14ac:dyDescent="0.3">
      <c r="A610" s="16" t="s">
        <v>65</v>
      </c>
      <c r="B610" s="16" t="s">
        <v>288</v>
      </c>
      <c r="C610" s="16" t="s">
        <v>289</v>
      </c>
      <c r="D610" s="16" t="s">
        <v>265</v>
      </c>
      <c r="E610" s="17" t="s">
        <v>159</v>
      </c>
      <c r="F610" s="14">
        <f t="shared" si="215"/>
        <v>272.43</v>
      </c>
      <c r="G610" s="14">
        <f t="shared" si="216"/>
        <v>272.43</v>
      </c>
      <c r="H610" s="14">
        <f t="shared" si="217"/>
        <v>1E-3</v>
      </c>
      <c r="I610" s="14">
        <f t="shared" si="218"/>
        <v>0</v>
      </c>
      <c r="J610" s="14">
        <f t="shared" si="219"/>
        <v>0.27</v>
      </c>
      <c r="K610" s="14">
        <f t="shared" si="220"/>
        <v>0.27</v>
      </c>
      <c r="P610">
        <v>363.1</v>
      </c>
      <c r="S610" s="3">
        <v>1E-3</v>
      </c>
      <c r="U610">
        <v>0</v>
      </c>
    </row>
    <row r="611" spans="1:21" ht="52.8" x14ac:dyDescent="0.3">
      <c r="A611" s="16" t="s">
        <v>65</v>
      </c>
      <c r="B611" s="16" t="s">
        <v>290</v>
      </c>
      <c r="C611" s="16" t="s">
        <v>291</v>
      </c>
      <c r="D611" s="16" t="s">
        <v>265</v>
      </c>
      <c r="E611" s="17" t="s">
        <v>159</v>
      </c>
      <c r="F611" s="14">
        <f t="shared" si="215"/>
        <v>74.75</v>
      </c>
      <c r="G611" s="14">
        <f t="shared" si="216"/>
        <v>74.75</v>
      </c>
      <c r="H611" s="14">
        <f t="shared" si="217"/>
        <v>1E-3</v>
      </c>
      <c r="I611" s="14">
        <f t="shared" si="218"/>
        <v>0</v>
      </c>
      <c r="J611" s="14">
        <f t="shared" si="219"/>
        <v>7.0000000000000007E-2</v>
      </c>
      <c r="K611" s="14">
        <f t="shared" si="220"/>
        <v>7.0000000000000007E-2</v>
      </c>
      <c r="P611">
        <v>99.63</v>
      </c>
      <c r="S611" s="3">
        <v>1E-3</v>
      </c>
      <c r="U611">
        <v>0</v>
      </c>
    </row>
    <row r="612" spans="1:21" ht="66" x14ac:dyDescent="0.3">
      <c r="A612" s="16" t="s">
        <v>65</v>
      </c>
      <c r="B612" s="16" t="s">
        <v>292</v>
      </c>
      <c r="C612" s="16" t="s">
        <v>293</v>
      </c>
      <c r="D612" s="16" t="s">
        <v>265</v>
      </c>
      <c r="E612" s="17" t="s">
        <v>159</v>
      </c>
      <c r="F612" s="14">
        <f t="shared" si="215"/>
        <v>102.29</v>
      </c>
      <c r="G612" s="14">
        <f t="shared" si="216"/>
        <v>102.29</v>
      </c>
      <c r="H612" s="14">
        <f t="shared" si="217"/>
        <v>1E-3</v>
      </c>
      <c r="I612" s="14">
        <f t="shared" si="218"/>
        <v>0</v>
      </c>
      <c r="J612" s="14">
        <f t="shared" si="219"/>
        <v>0.1</v>
      </c>
      <c r="K612" s="14">
        <f t="shared" si="220"/>
        <v>0.1</v>
      </c>
      <c r="P612">
        <v>136.34</v>
      </c>
      <c r="S612" s="3">
        <v>1E-3</v>
      </c>
      <c r="U612">
        <v>0</v>
      </c>
    </row>
    <row r="613" spans="1:21" x14ac:dyDescent="0.3">
      <c r="A613" s="12" t="s">
        <v>25</v>
      </c>
      <c r="B613" s="12" t="s">
        <v>294</v>
      </c>
      <c r="C613" s="12" t="s">
        <v>295</v>
      </c>
      <c r="D613" s="12" t="s">
        <v>182</v>
      </c>
      <c r="E613" s="13" t="s">
        <v>183</v>
      </c>
      <c r="F613" s="14">
        <f t="shared" si="215"/>
        <v>10.039999999999999</v>
      </c>
      <c r="G613" s="14">
        <f t="shared" si="216"/>
        <v>10.039999999999999</v>
      </c>
      <c r="H613" s="14">
        <f t="shared" si="217"/>
        <v>1E-4</v>
      </c>
      <c r="I613" s="14">
        <f t="shared" si="218"/>
        <v>0</v>
      </c>
      <c r="J613" s="14">
        <f t="shared" si="219"/>
        <v>0</v>
      </c>
      <c r="K613" s="14">
        <f t="shared" si="220"/>
        <v>0</v>
      </c>
      <c r="P613">
        <v>13.38</v>
      </c>
      <c r="S613" s="2">
        <v>1E-4</v>
      </c>
      <c r="U613">
        <v>0</v>
      </c>
    </row>
    <row r="614" spans="1:21" ht="26.4" x14ac:dyDescent="0.3">
      <c r="A614" s="12" t="s">
        <v>25</v>
      </c>
      <c r="B614" s="12" t="s">
        <v>298</v>
      </c>
      <c r="C614" s="12" t="s">
        <v>299</v>
      </c>
      <c r="D614" s="12" t="s">
        <v>182</v>
      </c>
      <c r="E614" s="13" t="s">
        <v>183</v>
      </c>
      <c r="F614" s="14">
        <f t="shared" si="215"/>
        <v>6.54</v>
      </c>
      <c r="G614" s="14">
        <f t="shared" si="216"/>
        <v>6.54</v>
      </c>
      <c r="H614" s="14">
        <f t="shared" si="217"/>
        <v>1.9E-3</v>
      </c>
      <c r="I614" s="14">
        <f t="shared" si="218"/>
        <v>0</v>
      </c>
      <c r="J614" s="14">
        <f t="shared" si="219"/>
        <v>0.01</v>
      </c>
      <c r="K614" s="14">
        <f t="shared" si="220"/>
        <v>0.01</v>
      </c>
      <c r="P614">
        <v>8.7200000000000006</v>
      </c>
      <c r="S614" s="2">
        <v>1.9E-3</v>
      </c>
      <c r="U614">
        <v>0</v>
      </c>
    </row>
    <row r="615" spans="1:21" ht="39.6" x14ac:dyDescent="0.3">
      <c r="A615" s="12" t="s">
        <v>25</v>
      </c>
      <c r="B615" s="12" t="s">
        <v>300</v>
      </c>
      <c r="C615" s="12" t="s">
        <v>301</v>
      </c>
      <c r="D615" s="12" t="s">
        <v>182</v>
      </c>
      <c r="E615" s="13" t="s">
        <v>190</v>
      </c>
      <c r="F615" s="14">
        <f t="shared" si="215"/>
        <v>9.3000000000000007</v>
      </c>
      <c r="G615" s="14">
        <f t="shared" si="216"/>
        <v>9.3000000000000007</v>
      </c>
      <c r="H615" s="14">
        <f t="shared" si="217"/>
        <v>5.0000000000000001E-4</v>
      </c>
      <c r="I615" s="14">
        <f t="shared" si="218"/>
        <v>0</v>
      </c>
      <c r="J615" s="14">
        <f t="shared" si="219"/>
        <v>0</v>
      </c>
      <c r="K615" s="14">
        <f t="shared" si="220"/>
        <v>0</v>
      </c>
      <c r="P615">
        <v>12.39</v>
      </c>
      <c r="S615" s="2">
        <v>5.0000000000000001E-4</v>
      </c>
      <c r="U615">
        <v>0</v>
      </c>
    </row>
    <row r="616" spans="1:21" ht="39.6" x14ac:dyDescent="0.3">
      <c r="A616" s="12" t="s">
        <v>25</v>
      </c>
      <c r="B616" s="12" t="s">
        <v>188</v>
      </c>
      <c r="C616" s="12" t="s">
        <v>189</v>
      </c>
      <c r="D616" s="12" t="s">
        <v>182</v>
      </c>
      <c r="E616" s="13" t="s">
        <v>190</v>
      </c>
      <c r="F616" s="14">
        <f t="shared" si="215"/>
        <v>5.21</v>
      </c>
      <c r="G616" s="14">
        <f t="shared" si="216"/>
        <v>5.21</v>
      </c>
      <c r="H616" s="14">
        <f t="shared" si="217"/>
        <v>2.2499999999999999E-2</v>
      </c>
      <c r="I616" s="14">
        <f t="shared" si="218"/>
        <v>0</v>
      </c>
      <c r="J616" s="14">
        <f t="shared" si="219"/>
        <v>0.11</v>
      </c>
      <c r="K616" s="14">
        <f t="shared" si="220"/>
        <v>0.11</v>
      </c>
      <c r="P616">
        <v>6.95</v>
      </c>
      <c r="S616" s="2">
        <v>2.2499999999999999E-2</v>
      </c>
      <c r="U616">
        <v>0</v>
      </c>
    </row>
    <row r="617" spans="1:21" ht="26.4" x14ac:dyDescent="0.3">
      <c r="A617" s="12" t="s">
        <v>25</v>
      </c>
      <c r="B617" s="12" t="s">
        <v>192</v>
      </c>
      <c r="C617" s="12" t="s">
        <v>193</v>
      </c>
      <c r="D617" s="12" t="s">
        <v>182</v>
      </c>
      <c r="E617" s="13" t="s">
        <v>183</v>
      </c>
      <c r="F617" s="14">
        <f t="shared" si="215"/>
        <v>11.52</v>
      </c>
      <c r="G617" s="14">
        <f t="shared" si="216"/>
        <v>11.52</v>
      </c>
      <c r="H617" s="14">
        <f t="shared" si="217"/>
        <v>2E-3</v>
      </c>
      <c r="I617" s="14">
        <f t="shared" si="218"/>
        <v>0</v>
      </c>
      <c r="J617" s="14">
        <f t="shared" si="219"/>
        <v>0.02</v>
      </c>
      <c r="K617" s="14">
        <f t="shared" si="220"/>
        <v>0.02</v>
      </c>
      <c r="P617">
        <v>15.35</v>
      </c>
      <c r="S617" s="2">
        <v>2E-3</v>
      </c>
      <c r="U617">
        <v>0</v>
      </c>
    </row>
    <row r="618" spans="1:21" x14ac:dyDescent="0.3">
      <c r="A618" s="12" t="s">
        <v>25</v>
      </c>
      <c r="B618" s="12" t="s">
        <v>195</v>
      </c>
      <c r="C618" s="12" t="s">
        <v>196</v>
      </c>
      <c r="D618" s="12" t="s">
        <v>28</v>
      </c>
      <c r="E618" s="13" t="s">
        <v>29</v>
      </c>
      <c r="F618" s="14">
        <f t="shared" si="215"/>
        <v>20.95</v>
      </c>
      <c r="G618" s="14">
        <f t="shared" si="216"/>
        <v>20.95</v>
      </c>
      <c r="H618" s="14">
        <f t="shared" si="217"/>
        <v>0.01</v>
      </c>
      <c r="I618" s="14">
        <f t="shared" si="218"/>
        <v>3</v>
      </c>
      <c r="J618" s="14">
        <f>TRUNC(F618*H618,2)+(0.03*H618*F618)</f>
        <v>0.206285</v>
      </c>
      <c r="K618" s="14">
        <f t="shared" si="220"/>
        <v>0.206285</v>
      </c>
      <c r="P618">
        <v>27.92</v>
      </c>
      <c r="S618" s="2">
        <v>0.01</v>
      </c>
      <c r="U618">
        <v>3</v>
      </c>
    </row>
    <row r="619" spans="1:21" ht="26.4" x14ac:dyDescent="0.3">
      <c r="A619" s="12" t="s">
        <v>25</v>
      </c>
      <c r="B619" s="12" t="s">
        <v>305</v>
      </c>
      <c r="C619" s="12" t="s">
        <v>306</v>
      </c>
      <c r="D619" s="12" t="s">
        <v>28</v>
      </c>
      <c r="E619" s="13" t="s">
        <v>29</v>
      </c>
      <c r="F619" s="14">
        <f t="shared" si="215"/>
        <v>20.95</v>
      </c>
      <c r="G619" s="14">
        <f t="shared" si="216"/>
        <v>20.95</v>
      </c>
      <c r="H619" s="14">
        <f t="shared" si="217"/>
        <v>2.8299999999999999E-2</v>
      </c>
      <c r="I619" s="14">
        <f t="shared" si="218"/>
        <v>3</v>
      </c>
      <c r="J619" s="14">
        <f>TRUNC(F619*H619,2)+(0.03*H619*F619)</f>
        <v>0.60778654999999993</v>
      </c>
      <c r="K619" s="14">
        <f t="shared" si="220"/>
        <v>0.60778654999999993</v>
      </c>
      <c r="P619">
        <v>27.92</v>
      </c>
      <c r="S619" s="2">
        <v>2.8299999999999999E-2</v>
      </c>
      <c r="U619">
        <v>3</v>
      </c>
    </row>
    <row r="620" spans="1:21" ht="26.4" x14ac:dyDescent="0.3">
      <c r="A620" s="12" t="s">
        <v>25</v>
      </c>
      <c r="B620" s="12" t="s">
        <v>307</v>
      </c>
      <c r="C620" s="12" t="s">
        <v>308</v>
      </c>
      <c r="D620" s="12" t="s">
        <v>28</v>
      </c>
      <c r="E620" s="13" t="s">
        <v>29</v>
      </c>
      <c r="F620" s="14">
        <f t="shared" si="215"/>
        <v>20.95</v>
      </c>
      <c r="G620" s="14">
        <f t="shared" si="216"/>
        <v>20.95</v>
      </c>
      <c r="H620" s="14">
        <f t="shared" si="217"/>
        <v>6.9999999999999999E-4</v>
      </c>
      <c r="I620" s="14">
        <f t="shared" si="218"/>
        <v>3</v>
      </c>
      <c r="J620" s="14">
        <f>TRUNC(F620*H620,2)+(0.03*H620*F620)+0.054</f>
        <v>6.4439949999999996E-2</v>
      </c>
      <c r="K620" s="14">
        <f t="shared" si="220"/>
        <v>6.4439949999999996E-2</v>
      </c>
      <c r="P620">
        <v>27.92</v>
      </c>
      <c r="S620" s="2">
        <v>6.9999999999999999E-4</v>
      </c>
      <c r="U620">
        <v>3</v>
      </c>
    </row>
    <row r="621" spans="1:21" ht="26.4" x14ac:dyDescent="0.3">
      <c r="A621" s="12" t="s">
        <v>25</v>
      </c>
      <c r="B621" s="12" t="s">
        <v>77</v>
      </c>
      <c r="C621" s="12" t="s">
        <v>78</v>
      </c>
      <c r="D621" s="12" t="s">
        <v>28</v>
      </c>
      <c r="E621" s="13" t="s">
        <v>29</v>
      </c>
      <c r="F621" s="14">
        <f t="shared" si="215"/>
        <v>15.15</v>
      </c>
      <c r="G621" s="14">
        <f t="shared" si="216"/>
        <v>15.15</v>
      </c>
      <c r="H621" s="14">
        <f t="shared" si="217"/>
        <v>7.0900000000000005E-2</v>
      </c>
      <c r="I621" s="14">
        <f t="shared" si="218"/>
        <v>3</v>
      </c>
      <c r="J621" s="14">
        <f>TRUNC(F621*H621,2)+(0.03*H621*F621)</f>
        <v>1.10222405</v>
      </c>
      <c r="K621" s="14">
        <f t="shared" si="220"/>
        <v>1.10222405</v>
      </c>
      <c r="P621">
        <v>20.190000000000001</v>
      </c>
      <c r="S621" s="2">
        <v>7.0900000000000005E-2</v>
      </c>
      <c r="U621">
        <v>3</v>
      </c>
    </row>
    <row r="623" spans="1:21" x14ac:dyDescent="0.3">
      <c r="A623" s="4" t="s">
        <v>310</v>
      </c>
      <c r="B623" s="5"/>
      <c r="C623" s="5"/>
      <c r="D623" s="5"/>
      <c r="E623" s="5"/>
      <c r="F623" s="5"/>
      <c r="G623" s="5"/>
      <c r="H623" s="5"/>
      <c r="I623" s="5"/>
      <c r="J623" s="5"/>
      <c r="K623" s="5"/>
    </row>
    <row r="624" spans="1:21" x14ac:dyDescent="0.3">
      <c r="A624" s="6" t="s">
        <v>5</v>
      </c>
      <c r="B624" s="7"/>
      <c r="C624" s="7" t="s">
        <v>311</v>
      </c>
      <c r="D624" s="5"/>
      <c r="E624" s="5"/>
      <c r="F624" s="5"/>
      <c r="G624" s="5"/>
      <c r="H624" s="5"/>
      <c r="I624" s="5"/>
      <c r="J624" s="5"/>
      <c r="K624" s="5"/>
    </row>
    <row r="625" spans="1:21" x14ac:dyDescent="0.3">
      <c r="A625" s="6" t="s">
        <v>10</v>
      </c>
      <c r="B625" s="7"/>
      <c r="C625" s="7" t="s">
        <v>312</v>
      </c>
      <c r="D625" s="5"/>
      <c r="E625" s="5"/>
      <c r="F625" s="5"/>
      <c r="G625" s="5"/>
      <c r="H625" s="5"/>
      <c r="I625" s="5"/>
      <c r="J625" s="5"/>
      <c r="K625" s="5"/>
    </row>
    <row r="626" spans="1:21" x14ac:dyDescent="0.3">
      <c r="A626" s="6" t="s">
        <v>12</v>
      </c>
      <c r="B626" s="7"/>
      <c r="C626" s="7" t="s">
        <v>13</v>
      </c>
      <c r="D626" s="5"/>
      <c r="E626" s="5"/>
      <c r="F626" s="5"/>
      <c r="G626" s="5"/>
      <c r="H626" s="5"/>
      <c r="I626" s="5"/>
      <c r="J626" s="5"/>
      <c r="K626" s="5"/>
    </row>
    <row r="627" spans="1:21" x14ac:dyDescent="0.3">
      <c r="A627" s="6" t="s">
        <v>14</v>
      </c>
      <c r="B627" s="7"/>
      <c r="C627" s="7" t="s">
        <v>15</v>
      </c>
      <c r="D627" s="5"/>
      <c r="E627" s="5"/>
      <c r="F627" s="5"/>
      <c r="G627" s="5"/>
      <c r="H627" s="5"/>
      <c r="I627" s="5"/>
      <c r="J627" s="5"/>
      <c r="K627" s="5"/>
    </row>
    <row r="628" spans="1:21" x14ac:dyDescent="0.3">
      <c r="A628" s="6" t="s">
        <v>16</v>
      </c>
      <c r="B628" s="7"/>
      <c r="C628" s="7" t="s">
        <v>176</v>
      </c>
      <c r="D628" s="5"/>
      <c r="E628" s="5"/>
      <c r="F628" s="5"/>
      <c r="G628" s="5"/>
      <c r="H628" s="5"/>
      <c r="I628" s="5"/>
      <c r="J628" s="5"/>
      <c r="K628" s="5"/>
    </row>
    <row r="629" spans="1:21" x14ac:dyDescent="0.3">
      <c r="A629" s="6" t="s">
        <v>18</v>
      </c>
      <c r="B629" s="7"/>
      <c r="C629" s="7" t="s">
        <v>83</v>
      </c>
      <c r="D629" s="5"/>
      <c r="E629" s="5"/>
      <c r="F629" s="5"/>
      <c r="G629" s="5"/>
      <c r="H629" s="5"/>
      <c r="I629" s="5"/>
      <c r="J629" s="5"/>
      <c r="K629" s="5"/>
    </row>
    <row r="630" spans="1:21" x14ac:dyDescent="0.3">
      <c r="A630" s="6" t="s">
        <v>20</v>
      </c>
      <c r="B630" s="7"/>
      <c r="C630" s="7"/>
      <c r="D630" s="5"/>
      <c r="E630" s="5"/>
      <c r="F630" s="5"/>
      <c r="G630" s="5"/>
      <c r="H630" s="5"/>
      <c r="I630" s="5"/>
      <c r="J630" s="5"/>
      <c r="K630" s="5"/>
    </row>
    <row r="631" spans="1:21" x14ac:dyDescent="0.3">
      <c r="A631" s="6" t="s">
        <v>21</v>
      </c>
      <c r="B631" s="7"/>
      <c r="C631" s="7">
        <v>98.22</v>
      </c>
      <c r="D631" s="5"/>
      <c r="E631" s="5"/>
      <c r="F631" s="5"/>
      <c r="G631" s="5"/>
      <c r="H631" s="5"/>
      <c r="I631" s="5"/>
      <c r="J631" s="5"/>
      <c r="K631" s="5"/>
    </row>
    <row r="632" spans="1:21" x14ac:dyDescent="0.3">
      <c r="A632" s="6" t="s">
        <v>22</v>
      </c>
      <c r="B632" s="7"/>
      <c r="C632" s="7">
        <v>98.22</v>
      </c>
      <c r="D632" s="5"/>
      <c r="E632" s="5"/>
      <c r="F632" s="5"/>
      <c r="G632" s="5"/>
      <c r="H632" s="5"/>
      <c r="I632" s="5"/>
      <c r="J632" s="5"/>
      <c r="K632" s="5"/>
    </row>
    <row r="633" spans="1:21" ht="27.6" x14ac:dyDescent="0.3">
      <c r="A633" s="9"/>
      <c r="B633" s="9" t="s">
        <v>5</v>
      </c>
      <c r="C633" s="9" t="s">
        <v>10</v>
      </c>
      <c r="D633" s="9" t="s">
        <v>16</v>
      </c>
      <c r="E633" s="10" t="s">
        <v>18</v>
      </c>
      <c r="F633" s="11" t="s">
        <v>21</v>
      </c>
      <c r="G633" s="11" t="s">
        <v>22</v>
      </c>
      <c r="H633" s="11" t="s">
        <v>23</v>
      </c>
      <c r="I633" s="11" t="s">
        <v>24</v>
      </c>
      <c r="J633" s="11" t="s">
        <v>21</v>
      </c>
      <c r="K633" s="11" t="s">
        <v>22</v>
      </c>
      <c r="P633" t="s">
        <v>21</v>
      </c>
      <c r="S633" s="1" t="s">
        <v>23</v>
      </c>
      <c r="U633" t="s">
        <v>24</v>
      </c>
    </row>
    <row r="634" spans="1:21" ht="26.4" x14ac:dyDescent="0.3">
      <c r="A634" s="12" t="s">
        <v>25</v>
      </c>
      <c r="B634" s="12" t="s">
        <v>313</v>
      </c>
      <c r="C634" s="12" t="s">
        <v>314</v>
      </c>
      <c r="D634" s="12" t="s">
        <v>182</v>
      </c>
      <c r="E634" s="13" t="s">
        <v>51</v>
      </c>
      <c r="F634" s="14">
        <f t="shared" ref="F634:F640" si="221">G634</f>
        <v>10.29</v>
      </c>
      <c r="G634" s="14">
        <f t="shared" ref="G634:G640" si="222">ROUND($N$4*P634,2)</f>
        <v>10.29</v>
      </c>
      <c r="H634" s="14">
        <f t="shared" ref="H634:H640" si="223">S634</f>
        <v>0.01</v>
      </c>
      <c r="I634" s="14">
        <f t="shared" ref="I634:I640" si="224">U634</f>
        <v>0</v>
      </c>
      <c r="J634" s="14">
        <f t="shared" ref="J634:J639" si="225">TRUNC(F634*H634,2)</f>
        <v>0.1</v>
      </c>
      <c r="K634" s="14">
        <f t="shared" ref="K634:K640" si="226">J634</f>
        <v>0.1</v>
      </c>
      <c r="P634">
        <v>13.71</v>
      </c>
      <c r="S634" s="2">
        <v>0.01</v>
      </c>
      <c r="U634">
        <v>0</v>
      </c>
    </row>
    <row r="635" spans="1:21" x14ac:dyDescent="0.3">
      <c r="A635" s="12" t="s">
        <v>25</v>
      </c>
      <c r="B635" s="12" t="s">
        <v>315</v>
      </c>
      <c r="C635" s="12" t="s">
        <v>316</v>
      </c>
      <c r="D635" s="12" t="s">
        <v>182</v>
      </c>
      <c r="E635" s="13" t="s">
        <v>190</v>
      </c>
      <c r="F635" s="14">
        <f t="shared" si="221"/>
        <v>1.53</v>
      </c>
      <c r="G635" s="14">
        <f t="shared" si="222"/>
        <v>1.53</v>
      </c>
      <c r="H635" s="14">
        <f t="shared" si="223"/>
        <v>0.25</v>
      </c>
      <c r="I635" s="14">
        <f t="shared" si="224"/>
        <v>0</v>
      </c>
      <c r="J635" s="14">
        <f t="shared" si="225"/>
        <v>0.38</v>
      </c>
      <c r="K635" s="14">
        <f t="shared" si="226"/>
        <v>0.38</v>
      </c>
      <c r="P635">
        <v>2.04</v>
      </c>
      <c r="S635" s="2">
        <v>0.25</v>
      </c>
      <c r="U635">
        <v>0</v>
      </c>
    </row>
    <row r="636" spans="1:21" ht="39.6" x14ac:dyDescent="0.3">
      <c r="A636" s="12" t="s">
        <v>25</v>
      </c>
      <c r="B636" s="12" t="s">
        <v>300</v>
      </c>
      <c r="C636" s="12" t="s">
        <v>301</v>
      </c>
      <c r="D636" s="12" t="s">
        <v>182</v>
      </c>
      <c r="E636" s="13" t="s">
        <v>190</v>
      </c>
      <c r="F636" s="14">
        <f t="shared" si="221"/>
        <v>9.3000000000000007</v>
      </c>
      <c r="G636" s="14">
        <f t="shared" si="222"/>
        <v>9.3000000000000007</v>
      </c>
      <c r="H636" s="14">
        <f t="shared" si="223"/>
        <v>0.02</v>
      </c>
      <c r="I636" s="14">
        <f t="shared" si="224"/>
        <v>0</v>
      </c>
      <c r="J636" s="14">
        <f t="shared" si="225"/>
        <v>0.18</v>
      </c>
      <c r="K636" s="14">
        <f t="shared" si="226"/>
        <v>0.18</v>
      </c>
      <c r="P636">
        <v>12.39</v>
      </c>
      <c r="S636" s="2">
        <v>0.02</v>
      </c>
      <c r="U636">
        <v>0</v>
      </c>
    </row>
    <row r="637" spans="1:21" ht="26.4" x14ac:dyDescent="0.3">
      <c r="A637" s="12" t="s">
        <v>25</v>
      </c>
      <c r="B637" s="12" t="s">
        <v>192</v>
      </c>
      <c r="C637" s="12" t="s">
        <v>193</v>
      </c>
      <c r="D637" s="12" t="s">
        <v>182</v>
      </c>
      <c r="E637" s="13" t="s">
        <v>183</v>
      </c>
      <c r="F637" s="14">
        <f t="shared" si="221"/>
        <v>11.52</v>
      </c>
      <c r="G637" s="14">
        <f t="shared" si="222"/>
        <v>11.52</v>
      </c>
      <c r="H637" s="14">
        <f t="shared" si="223"/>
        <v>0.02</v>
      </c>
      <c r="I637" s="14">
        <f t="shared" si="224"/>
        <v>0</v>
      </c>
      <c r="J637" s="14">
        <f t="shared" si="225"/>
        <v>0.23</v>
      </c>
      <c r="K637" s="14">
        <f t="shared" si="226"/>
        <v>0.23</v>
      </c>
      <c r="P637">
        <v>15.35</v>
      </c>
      <c r="S637" s="2">
        <v>0.02</v>
      </c>
      <c r="U637">
        <v>0</v>
      </c>
    </row>
    <row r="638" spans="1:21" x14ac:dyDescent="0.3">
      <c r="A638" s="12" t="s">
        <v>25</v>
      </c>
      <c r="B638" s="12" t="s">
        <v>317</v>
      </c>
      <c r="C638" s="12" t="s">
        <v>318</v>
      </c>
      <c r="D638" s="12" t="s">
        <v>182</v>
      </c>
      <c r="E638" s="13" t="s">
        <v>83</v>
      </c>
      <c r="F638" s="14">
        <f t="shared" si="221"/>
        <v>2.0099999999999998</v>
      </c>
      <c r="G638" s="14">
        <f t="shared" si="222"/>
        <v>2.0099999999999998</v>
      </c>
      <c r="H638" s="14">
        <f t="shared" si="223"/>
        <v>0.02</v>
      </c>
      <c r="I638" s="14">
        <f t="shared" si="224"/>
        <v>0</v>
      </c>
      <c r="J638" s="14">
        <f t="shared" si="225"/>
        <v>0.04</v>
      </c>
      <c r="K638" s="14">
        <f t="shared" si="226"/>
        <v>0.04</v>
      </c>
      <c r="P638">
        <v>2.68</v>
      </c>
      <c r="S638" s="2">
        <v>0.02</v>
      </c>
      <c r="U638">
        <v>0</v>
      </c>
    </row>
    <row r="639" spans="1:21" x14ac:dyDescent="0.3">
      <c r="A639" s="12" t="s">
        <v>25</v>
      </c>
      <c r="B639" s="12" t="s">
        <v>319</v>
      </c>
      <c r="C639" s="12" t="s">
        <v>320</v>
      </c>
      <c r="D639" s="12" t="s">
        <v>182</v>
      </c>
      <c r="E639" s="13" t="s">
        <v>51</v>
      </c>
      <c r="F639" s="14">
        <f t="shared" si="221"/>
        <v>73.41</v>
      </c>
      <c r="G639" s="14">
        <f t="shared" si="222"/>
        <v>73.41</v>
      </c>
      <c r="H639" s="14">
        <f t="shared" si="223"/>
        <v>0.25</v>
      </c>
      <c r="I639" s="14">
        <f t="shared" si="224"/>
        <v>0</v>
      </c>
      <c r="J639" s="14">
        <f t="shared" si="225"/>
        <v>18.350000000000001</v>
      </c>
      <c r="K639" s="14">
        <f t="shared" si="226"/>
        <v>18.350000000000001</v>
      </c>
      <c r="P639">
        <v>97.85</v>
      </c>
      <c r="S639" s="2">
        <v>0.25</v>
      </c>
      <c r="U639">
        <v>0</v>
      </c>
    </row>
    <row r="640" spans="1:21" ht="26.4" x14ac:dyDescent="0.3">
      <c r="A640" s="12" t="s">
        <v>25</v>
      </c>
      <c r="B640" s="12" t="s">
        <v>199</v>
      </c>
      <c r="C640" s="12" t="s">
        <v>200</v>
      </c>
      <c r="D640" s="12" t="s">
        <v>28</v>
      </c>
      <c r="E640" s="13" t="s">
        <v>29</v>
      </c>
      <c r="F640" s="14">
        <f t="shared" si="221"/>
        <v>22.56</v>
      </c>
      <c r="G640" s="14">
        <f t="shared" si="222"/>
        <v>22.56</v>
      </c>
      <c r="H640" s="14">
        <f t="shared" si="223"/>
        <v>2</v>
      </c>
      <c r="I640" s="14">
        <f t="shared" si="224"/>
        <v>3</v>
      </c>
      <c r="J640" s="14">
        <f>TRUNC(F640*H640,2)+(0.03*H640*F640)+0.0089</f>
        <v>46.482499999999995</v>
      </c>
      <c r="K640" s="14">
        <f t="shared" si="226"/>
        <v>46.482499999999995</v>
      </c>
      <c r="P640">
        <v>30.07</v>
      </c>
      <c r="S640" s="2">
        <v>2</v>
      </c>
      <c r="U640">
        <v>3</v>
      </c>
    </row>
    <row r="641" spans="1:21" ht="26.4" x14ac:dyDescent="0.3">
      <c r="A641" s="12" t="s">
        <v>25</v>
      </c>
      <c r="B641" s="12" t="s">
        <v>321</v>
      </c>
      <c r="C641" s="12" t="s">
        <v>322</v>
      </c>
      <c r="D641" s="12" t="s">
        <v>182</v>
      </c>
      <c r="E641" s="13" t="s">
        <v>83</v>
      </c>
      <c r="F641" s="14">
        <f t="shared" ref="F641" si="227">G641</f>
        <v>32.46</v>
      </c>
      <c r="G641" s="14">
        <f t="shared" ref="G641" si="228">ROUND($N$4*P641,2)</f>
        <v>32.46</v>
      </c>
      <c r="H641" s="14">
        <f t="shared" ref="H641" si="229">S641</f>
        <v>1</v>
      </c>
      <c r="I641" s="14">
        <f t="shared" ref="I641" si="230">U641</f>
        <v>0</v>
      </c>
      <c r="J641" s="14">
        <f>TRUNC(F641*H641,2)</f>
        <v>32.46</v>
      </c>
      <c r="K641" s="14">
        <f t="shared" ref="K641" si="231">J641</f>
        <v>32.46</v>
      </c>
      <c r="P641">
        <v>43.26</v>
      </c>
      <c r="S641" s="2">
        <v>1</v>
      </c>
      <c r="U641">
        <v>0</v>
      </c>
    </row>
    <row r="643" spans="1:21" x14ac:dyDescent="0.3">
      <c r="A643" s="4" t="s">
        <v>323</v>
      </c>
      <c r="B643" s="5"/>
      <c r="C643" s="5"/>
      <c r="D643" s="5"/>
      <c r="E643" s="5"/>
      <c r="F643" s="5"/>
      <c r="G643" s="5"/>
      <c r="H643" s="5"/>
      <c r="I643" s="5"/>
      <c r="J643" s="5"/>
      <c r="K643" s="5"/>
    </row>
    <row r="644" spans="1:21" x14ac:dyDescent="0.3">
      <c r="A644" s="6" t="s">
        <v>5</v>
      </c>
      <c r="B644" s="7"/>
      <c r="C644" s="7" t="s">
        <v>324</v>
      </c>
      <c r="D644" s="5"/>
      <c r="E644" s="5"/>
      <c r="F644" s="5"/>
      <c r="G644" s="5"/>
      <c r="H644" s="5"/>
      <c r="I644" s="5"/>
      <c r="J644" s="5"/>
      <c r="K644" s="5"/>
    </row>
    <row r="645" spans="1:21" x14ac:dyDescent="0.3">
      <c r="A645" s="6" t="s">
        <v>10</v>
      </c>
      <c r="B645" s="7"/>
      <c r="C645" s="7" t="s">
        <v>325</v>
      </c>
      <c r="D645" s="5"/>
      <c r="E645" s="5"/>
      <c r="F645" s="5"/>
      <c r="G645" s="5"/>
      <c r="H645" s="5"/>
      <c r="I645" s="5"/>
      <c r="J645" s="5"/>
      <c r="K645" s="5"/>
    </row>
    <row r="646" spans="1:21" x14ac:dyDescent="0.3">
      <c r="A646" s="6" t="s">
        <v>12</v>
      </c>
      <c r="B646" s="7"/>
      <c r="C646" s="7" t="s">
        <v>13</v>
      </c>
      <c r="D646" s="5"/>
      <c r="E646" s="5"/>
      <c r="F646" s="5"/>
      <c r="G646" s="5"/>
      <c r="H646" s="5"/>
      <c r="I646" s="5"/>
      <c r="J646" s="5"/>
      <c r="K646" s="5"/>
    </row>
    <row r="647" spans="1:21" x14ac:dyDescent="0.3">
      <c r="A647" s="6" t="s">
        <v>14</v>
      </c>
      <c r="B647" s="7"/>
      <c r="C647" s="7" t="s">
        <v>15</v>
      </c>
      <c r="D647" s="5"/>
      <c r="E647" s="5"/>
      <c r="F647" s="5"/>
      <c r="G647" s="5"/>
      <c r="H647" s="5"/>
      <c r="I647" s="5"/>
      <c r="J647" s="5"/>
      <c r="K647" s="5"/>
    </row>
    <row r="648" spans="1:21" x14ac:dyDescent="0.3">
      <c r="A648" s="6" t="s">
        <v>16</v>
      </c>
      <c r="B648" s="7"/>
      <c r="C648" s="7" t="s">
        <v>176</v>
      </c>
      <c r="D648" s="5"/>
      <c r="E648" s="5"/>
      <c r="F648" s="5"/>
      <c r="G648" s="5"/>
      <c r="H648" s="5"/>
      <c r="I648" s="5"/>
      <c r="J648" s="5"/>
      <c r="K648" s="5"/>
    </row>
    <row r="649" spans="1:21" x14ac:dyDescent="0.3">
      <c r="A649" s="6" t="s">
        <v>18</v>
      </c>
      <c r="B649" s="7"/>
      <c r="C649" s="7" t="s">
        <v>83</v>
      </c>
      <c r="D649" s="5"/>
      <c r="E649" s="5"/>
      <c r="F649" s="5"/>
      <c r="G649" s="5"/>
      <c r="H649" s="5"/>
      <c r="I649" s="5"/>
      <c r="J649" s="5"/>
      <c r="K649" s="5"/>
    </row>
    <row r="650" spans="1:21" x14ac:dyDescent="0.3">
      <c r="A650" s="6" t="s">
        <v>20</v>
      </c>
      <c r="B650" s="7"/>
      <c r="C650" s="7"/>
      <c r="D650" s="5"/>
      <c r="E650" s="5"/>
      <c r="F650" s="5"/>
      <c r="G650" s="5"/>
      <c r="H650" s="5"/>
      <c r="I650" s="5"/>
      <c r="J650" s="5"/>
      <c r="K650" s="5"/>
    </row>
    <row r="651" spans="1:21" x14ac:dyDescent="0.3">
      <c r="A651" s="6" t="s">
        <v>21</v>
      </c>
      <c r="B651" s="7"/>
      <c r="C651" s="7">
        <v>81.11</v>
      </c>
      <c r="D651" s="5"/>
      <c r="E651" s="5"/>
      <c r="F651" s="5"/>
      <c r="G651" s="5"/>
      <c r="H651" s="5"/>
      <c r="I651" s="5"/>
      <c r="J651" s="5"/>
      <c r="K651" s="5"/>
    </row>
    <row r="652" spans="1:21" x14ac:dyDescent="0.3">
      <c r="A652" s="6" t="s">
        <v>22</v>
      </c>
      <c r="B652" s="7"/>
      <c r="C652" s="7">
        <v>81.11</v>
      </c>
      <c r="D652" s="5"/>
      <c r="E652" s="5"/>
      <c r="F652" s="5"/>
      <c r="G652" s="5"/>
      <c r="H652" s="5"/>
      <c r="I652" s="5"/>
      <c r="J652" s="5"/>
      <c r="K652" s="5"/>
    </row>
    <row r="653" spans="1:21" ht="27.6" x14ac:dyDescent="0.3">
      <c r="A653" s="9"/>
      <c r="B653" s="9" t="s">
        <v>5</v>
      </c>
      <c r="C653" s="9" t="s">
        <v>10</v>
      </c>
      <c r="D653" s="9" t="s">
        <v>16</v>
      </c>
      <c r="E653" s="10" t="s">
        <v>18</v>
      </c>
      <c r="F653" s="11" t="s">
        <v>21</v>
      </c>
      <c r="G653" s="11" t="s">
        <v>22</v>
      </c>
      <c r="H653" s="11" t="s">
        <v>23</v>
      </c>
      <c r="I653" s="11" t="s">
        <v>24</v>
      </c>
      <c r="J653" s="11" t="s">
        <v>21</v>
      </c>
      <c r="K653" s="11" t="s">
        <v>22</v>
      </c>
      <c r="P653" t="s">
        <v>21</v>
      </c>
      <c r="S653" s="1" t="s">
        <v>23</v>
      </c>
      <c r="U653" t="s">
        <v>24</v>
      </c>
    </row>
    <row r="654" spans="1:21" ht="26.4" x14ac:dyDescent="0.3">
      <c r="A654" s="16" t="s">
        <v>65</v>
      </c>
      <c r="B654" s="16" t="s">
        <v>326</v>
      </c>
      <c r="C654" s="16" t="s">
        <v>327</v>
      </c>
      <c r="D654" s="16" t="s">
        <v>68</v>
      </c>
      <c r="E654" s="17" t="s">
        <v>29</v>
      </c>
      <c r="F654" s="14">
        <f t="shared" ref="F654:F662" si="232">G654</f>
        <v>156.41999999999999</v>
      </c>
      <c r="G654" s="14">
        <f t="shared" ref="G654:G662" si="233">ROUND($N$4*P654,2)</f>
        <v>156.41999999999999</v>
      </c>
      <c r="H654" s="14">
        <f t="shared" ref="H654:H662" si="234">S654</f>
        <v>5.2999999999999999E-2</v>
      </c>
      <c r="I654" s="14">
        <f t="shared" ref="I654:I662" si="235">U654</f>
        <v>0</v>
      </c>
      <c r="J654" s="14">
        <f t="shared" ref="J654:J659" si="236">TRUNC(F654*H654,2)</f>
        <v>8.2899999999999991</v>
      </c>
      <c r="K654" s="14">
        <f t="shared" ref="K654:K662" si="237">J654</f>
        <v>8.2899999999999991</v>
      </c>
      <c r="P654">
        <v>208.49</v>
      </c>
      <c r="S654" s="3">
        <v>5.2999999999999999E-2</v>
      </c>
      <c r="U654">
        <v>0</v>
      </c>
    </row>
    <row r="655" spans="1:21" ht="26.4" x14ac:dyDescent="0.3">
      <c r="A655" s="16" t="s">
        <v>65</v>
      </c>
      <c r="B655" s="16" t="s">
        <v>328</v>
      </c>
      <c r="C655" s="16" t="s">
        <v>329</v>
      </c>
      <c r="D655" s="16" t="s">
        <v>68</v>
      </c>
      <c r="E655" s="17" t="s">
        <v>29</v>
      </c>
      <c r="F655" s="14">
        <f t="shared" si="232"/>
        <v>50.68</v>
      </c>
      <c r="G655" s="14">
        <f t="shared" si="233"/>
        <v>50.68</v>
      </c>
      <c r="H655" s="14">
        <f t="shared" si="234"/>
        <v>1.7999999999999999E-2</v>
      </c>
      <c r="I655" s="14">
        <f t="shared" si="235"/>
        <v>0</v>
      </c>
      <c r="J655" s="14">
        <f t="shared" si="236"/>
        <v>0.91</v>
      </c>
      <c r="K655" s="14">
        <f t="shared" si="237"/>
        <v>0.91</v>
      </c>
      <c r="P655">
        <v>67.55</v>
      </c>
      <c r="S655" s="3">
        <v>1.7999999999999999E-2</v>
      </c>
      <c r="U655">
        <v>0</v>
      </c>
    </row>
    <row r="656" spans="1:21" ht="26.4" x14ac:dyDescent="0.3">
      <c r="A656" s="12" t="s">
        <v>25</v>
      </c>
      <c r="B656" s="12" t="s">
        <v>331</v>
      </c>
      <c r="C656" s="12" t="s">
        <v>332</v>
      </c>
      <c r="D656" s="12" t="s">
        <v>182</v>
      </c>
      <c r="E656" s="13" t="s">
        <v>186</v>
      </c>
      <c r="F656" s="14">
        <f t="shared" si="232"/>
        <v>68.34</v>
      </c>
      <c r="G656" s="14">
        <f t="shared" si="233"/>
        <v>68.34</v>
      </c>
      <c r="H656" s="14">
        <f t="shared" si="234"/>
        <v>4.0000000000000001E-3</v>
      </c>
      <c r="I656" s="14">
        <f t="shared" si="235"/>
        <v>0</v>
      </c>
      <c r="J656" s="14">
        <f t="shared" si="236"/>
        <v>0.27</v>
      </c>
      <c r="K656" s="14">
        <f t="shared" si="237"/>
        <v>0.27</v>
      </c>
      <c r="P656">
        <v>91.08</v>
      </c>
      <c r="S656" s="2">
        <v>4.0000000000000001E-3</v>
      </c>
      <c r="U656">
        <v>0</v>
      </c>
    </row>
    <row r="657" spans="1:21" ht="26.4" x14ac:dyDescent="0.3">
      <c r="A657" s="12" t="s">
        <v>25</v>
      </c>
      <c r="B657" s="12" t="s">
        <v>313</v>
      </c>
      <c r="C657" s="12" t="s">
        <v>314</v>
      </c>
      <c r="D657" s="12" t="s">
        <v>182</v>
      </c>
      <c r="E657" s="13" t="s">
        <v>51</v>
      </c>
      <c r="F657" s="14">
        <f t="shared" si="232"/>
        <v>10.29</v>
      </c>
      <c r="G657" s="14">
        <f t="shared" si="233"/>
        <v>10.29</v>
      </c>
      <c r="H657" s="14">
        <f t="shared" si="234"/>
        <v>0.48</v>
      </c>
      <c r="I657" s="14">
        <f t="shared" si="235"/>
        <v>0</v>
      </c>
      <c r="J657" s="14">
        <f t="shared" si="236"/>
        <v>4.93</v>
      </c>
      <c r="K657" s="14">
        <f t="shared" si="237"/>
        <v>4.93</v>
      </c>
      <c r="P657">
        <v>13.71</v>
      </c>
      <c r="S657" s="2">
        <v>0.48</v>
      </c>
      <c r="U657">
        <v>0</v>
      </c>
    </row>
    <row r="658" spans="1:21" ht="39.6" x14ac:dyDescent="0.3">
      <c r="A658" s="12" t="s">
        <v>25</v>
      </c>
      <c r="B658" s="12" t="s">
        <v>188</v>
      </c>
      <c r="C658" s="12" t="s">
        <v>189</v>
      </c>
      <c r="D658" s="12" t="s">
        <v>182</v>
      </c>
      <c r="E658" s="13" t="s">
        <v>190</v>
      </c>
      <c r="F658" s="14">
        <f t="shared" si="232"/>
        <v>5.21</v>
      </c>
      <c r="G658" s="14">
        <f t="shared" si="233"/>
        <v>5.21</v>
      </c>
      <c r="H658" s="14">
        <f t="shared" si="234"/>
        <v>3</v>
      </c>
      <c r="I658" s="14">
        <f t="shared" si="235"/>
        <v>0</v>
      </c>
      <c r="J658" s="14">
        <f t="shared" si="236"/>
        <v>15.63</v>
      </c>
      <c r="K658" s="14">
        <f t="shared" si="237"/>
        <v>15.63</v>
      </c>
      <c r="P658">
        <v>6.95</v>
      </c>
      <c r="S658" s="2">
        <v>3</v>
      </c>
      <c r="U658">
        <v>0</v>
      </c>
    </row>
    <row r="659" spans="1:21" ht="26.4" x14ac:dyDescent="0.3">
      <c r="A659" s="12" t="s">
        <v>25</v>
      </c>
      <c r="B659" s="12" t="s">
        <v>192</v>
      </c>
      <c r="C659" s="12" t="s">
        <v>193</v>
      </c>
      <c r="D659" s="12" t="s">
        <v>182</v>
      </c>
      <c r="E659" s="13" t="s">
        <v>183</v>
      </c>
      <c r="F659" s="14">
        <f t="shared" si="232"/>
        <v>11.52</v>
      </c>
      <c r="G659" s="14">
        <f t="shared" si="233"/>
        <v>11.52</v>
      </c>
      <c r="H659" s="14">
        <f t="shared" si="234"/>
        <v>1.2E-2</v>
      </c>
      <c r="I659" s="14">
        <f t="shared" si="235"/>
        <v>0</v>
      </c>
      <c r="J659" s="14">
        <f t="shared" si="236"/>
        <v>0.13</v>
      </c>
      <c r="K659" s="14">
        <f t="shared" si="237"/>
        <v>0.13</v>
      </c>
      <c r="P659">
        <v>15.35</v>
      </c>
      <c r="S659" s="2">
        <v>1.2E-2</v>
      </c>
      <c r="U659">
        <v>0</v>
      </c>
    </row>
    <row r="660" spans="1:21" x14ac:dyDescent="0.3">
      <c r="A660" s="12" t="s">
        <v>25</v>
      </c>
      <c r="B660" s="12" t="s">
        <v>195</v>
      </c>
      <c r="C660" s="12" t="s">
        <v>196</v>
      </c>
      <c r="D660" s="12" t="s">
        <v>28</v>
      </c>
      <c r="E660" s="13" t="s">
        <v>29</v>
      </c>
      <c r="F660" s="14">
        <f t="shared" si="232"/>
        <v>20.95</v>
      </c>
      <c r="G660" s="14">
        <f t="shared" si="233"/>
        <v>20.95</v>
      </c>
      <c r="H660" s="14">
        <f t="shared" si="234"/>
        <v>2</v>
      </c>
      <c r="I660" s="14">
        <f t="shared" si="235"/>
        <v>3</v>
      </c>
      <c r="J660" s="14">
        <f>TRUNC(F660*H660,2)+(0.03*H660*F660)+0.0089</f>
        <v>43.165899999999993</v>
      </c>
      <c r="K660" s="14">
        <f t="shared" si="237"/>
        <v>43.165899999999993</v>
      </c>
      <c r="P660">
        <v>27.92</v>
      </c>
      <c r="S660" s="2">
        <v>2</v>
      </c>
      <c r="U660">
        <v>3</v>
      </c>
    </row>
    <row r="661" spans="1:21" ht="26.4" x14ac:dyDescent="0.3">
      <c r="A661" s="12" t="s">
        <v>25</v>
      </c>
      <c r="B661" s="12" t="s">
        <v>199</v>
      </c>
      <c r="C661" s="12" t="s">
        <v>200</v>
      </c>
      <c r="D661" s="12" t="s">
        <v>28</v>
      </c>
      <c r="E661" s="13" t="s">
        <v>29</v>
      </c>
      <c r="F661" s="14">
        <f t="shared" si="232"/>
        <v>22.56</v>
      </c>
      <c r="G661" s="14">
        <f t="shared" si="233"/>
        <v>22.56</v>
      </c>
      <c r="H661" s="14">
        <f t="shared" si="234"/>
        <v>0.2</v>
      </c>
      <c r="I661" s="14">
        <f t="shared" si="235"/>
        <v>3</v>
      </c>
      <c r="J661" s="14">
        <f>TRUNC(F661*H661,2)+(0.03*H661*F661)+0.0089</f>
        <v>4.6542599999999998</v>
      </c>
      <c r="K661" s="14">
        <f t="shared" si="237"/>
        <v>4.6542599999999998</v>
      </c>
      <c r="P661">
        <v>30.07</v>
      </c>
      <c r="S661" s="2">
        <v>0.2</v>
      </c>
      <c r="U661">
        <v>3</v>
      </c>
    </row>
    <row r="662" spans="1:21" ht="26.4" x14ac:dyDescent="0.3">
      <c r="A662" s="12" t="s">
        <v>25</v>
      </c>
      <c r="B662" s="12" t="s">
        <v>77</v>
      </c>
      <c r="C662" s="12" t="s">
        <v>78</v>
      </c>
      <c r="D662" s="12" t="s">
        <v>28</v>
      </c>
      <c r="E662" s="13" t="s">
        <v>29</v>
      </c>
      <c r="F662" s="14">
        <f t="shared" si="232"/>
        <v>15.15</v>
      </c>
      <c r="G662" s="14">
        <f t="shared" si="233"/>
        <v>15.15</v>
      </c>
      <c r="H662" s="14">
        <f t="shared" si="234"/>
        <v>0.2</v>
      </c>
      <c r="I662" s="14">
        <f t="shared" si="235"/>
        <v>3</v>
      </c>
      <c r="J662" s="14">
        <f>TRUNC(F662*H662,2)+(0.03*H662*F662)+0.0089</f>
        <v>3.1297999999999999</v>
      </c>
      <c r="K662" s="14">
        <f t="shared" si="237"/>
        <v>3.1297999999999999</v>
      </c>
      <c r="P662">
        <v>20.190000000000001</v>
      </c>
      <c r="S662" s="2">
        <v>0.2</v>
      </c>
      <c r="U662">
        <v>3</v>
      </c>
    </row>
    <row r="664" spans="1:21" x14ac:dyDescent="0.3">
      <c r="A664" s="4" t="s">
        <v>334</v>
      </c>
      <c r="B664" s="5"/>
      <c r="C664" s="5"/>
      <c r="D664" s="5"/>
      <c r="E664" s="5"/>
      <c r="F664" s="5"/>
      <c r="G664" s="5"/>
      <c r="H664" s="5"/>
      <c r="I664" s="5"/>
      <c r="J664" s="5"/>
      <c r="K664" s="5"/>
    </row>
    <row r="665" spans="1:21" x14ac:dyDescent="0.3">
      <c r="A665" s="6" t="s">
        <v>5</v>
      </c>
      <c r="B665" s="7"/>
      <c r="C665" s="7" t="s">
        <v>335</v>
      </c>
      <c r="D665" s="5"/>
      <c r="E665" s="5"/>
      <c r="F665" s="5"/>
      <c r="G665" s="5"/>
      <c r="H665" s="5"/>
      <c r="I665" s="5"/>
      <c r="J665" s="5"/>
      <c r="K665" s="5"/>
    </row>
    <row r="666" spans="1:21" x14ac:dyDescent="0.3">
      <c r="A666" s="6" t="s">
        <v>10</v>
      </c>
      <c r="B666" s="7"/>
      <c r="C666" s="7" t="s">
        <v>336</v>
      </c>
      <c r="D666" s="5"/>
      <c r="E666" s="5"/>
      <c r="F666" s="5"/>
      <c r="G666" s="5"/>
      <c r="H666" s="5"/>
      <c r="I666" s="5"/>
      <c r="J666" s="5"/>
      <c r="K666" s="5"/>
    </row>
    <row r="667" spans="1:21" x14ac:dyDescent="0.3">
      <c r="A667" s="6" t="s">
        <v>12</v>
      </c>
      <c r="B667" s="7"/>
      <c r="C667" s="7" t="s">
        <v>13</v>
      </c>
      <c r="D667" s="5"/>
      <c r="E667" s="5"/>
      <c r="F667" s="5"/>
      <c r="G667" s="5"/>
      <c r="H667" s="5"/>
      <c r="I667" s="5"/>
      <c r="J667" s="5"/>
      <c r="K667" s="5"/>
    </row>
    <row r="668" spans="1:21" x14ac:dyDescent="0.3">
      <c r="A668" s="6" t="s">
        <v>14</v>
      </c>
      <c r="B668" s="7"/>
      <c r="C668" s="7" t="s">
        <v>15</v>
      </c>
      <c r="D668" s="5"/>
      <c r="E668" s="5"/>
      <c r="F668" s="5"/>
      <c r="G668" s="5"/>
      <c r="H668" s="5"/>
      <c r="I668" s="5"/>
      <c r="J668" s="5"/>
      <c r="K668" s="5"/>
    </row>
    <row r="669" spans="1:21" x14ac:dyDescent="0.3">
      <c r="A669" s="6" t="s">
        <v>16</v>
      </c>
      <c r="B669" s="7"/>
      <c r="C669" s="7" t="s">
        <v>176</v>
      </c>
      <c r="D669" s="5"/>
      <c r="E669" s="5"/>
      <c r="F669" s="5"/>
      <c r="G669" s="5"/>
      <c r="H669" s="5"/>
      <c r="I669" s="5"/>
      <c r="J669" s="5"/>
      <c r="K669" s="5"/>
    </row>
    <row r="670" spans="1:21" x14ac:dyDescent="0.3">
      <c r="A670" s="6" t="s">
        <v>18</v>
      </c>
      <c r="B670" s="7"/>
      <c r="C670" s="7" t="s">
        <v>51</v>
      </c>
      <c r="D670" s="5"/>
      <c r="E670" s="5"/>
      <c r="F670" s="5"/>
      <c r="G670" s="5"/>
      <c r="H670" s="5"/>
      <c r="I670" s="5"/>
      <c r="J670" s="5"/>
      <c r="K670" s="5"/>
    </row>
    <row r="671" spans="1:21" x14ac:dyDescent="0.3">
      <c r="A671" s="6" t="s">
        <v>20</v>
      </c>
      <c r="B671" s="7"/>
      <c r="C671" s="7"/>
      <c r="D671" s="5"/>
      <c r="E671" s="5"/>
      <c r="F671" s="5"/>
      <c r="G671" s="5"/>
      <c r="H671" s="5"/>
      <c r="I671" s="5"/>
      <c r="J671" s="5"/>
      <c r="K671" s="5"/>
    </row>
    <row r="672" spans="1:21" x14ac:dyDescent="0.3">
      <c r="A672" s="6" t="s">
        <v>21</v>
      </c>
      <c r="B672" s="7"/>
      <c r="C672" s="7">
        <v>0.65</v>
      </c>
      <c r="D672" s="5"/>
      <c r="E672" s="5"/>
      <c r="F672" s="5"/>
      <c r="G672" s="5"/>
      <c r="H672" s="5"/>
      <c r="I672" s="5"/>
      <c r="J672" s="5"/>
      <c r="K672" s="5"/>
    </row>
    <row r="673" spans="1:21" x14ac:dyDescent="0.3">
      <c r="A673" s="6" t="s">
        <v>22</v>
      </c>
      <c r="B673" s="7"/>
      <c r="C673" s="7">
        <v>0.65</v>
      </c>
      <c r="D673" s="5"/>
      <c r="E673" s="5"/>
      <c r="F673" s="5"/>
      <c r="G673" s="5"/>
      <c r="H673" s="5"/>
      <c r="I673" s="5"/>
      <c r="J673" s="5"/>
      <c r="K673" s="5"/>
    </row>
    <row r="674" spans="1:21" ht="27.6" x14ac:dyDescent="0.3">
      <c r="A674" s="9"/>
      <c r="B674" s="9" t="s">
        <v>5</v>
      </c>
      <c r="C674" s="9" t="s">
        <v>10</v>
      </c>
      <c r="D674" s="9" t="s">
        <v>16</v>
      </c>
      <c r="E674" s="10" t="s">
        <v>18</v>
      </c>
      <c r="F674" s="11" t="s">
        <v>21</v>
      </c>
      <c r="G674" s="11" t="s">
        <v>22</v>
      </c>
      <c r="H674" s="11" t="s">
        <v>23</v>
      </c>
      <c r="I674" s="11" t="s">
        <v>24</v>
      </c>
      <c r="J674" s="11" t="s">
        <v>21</v>
      </c>
      <c r="K674" s="11" t="s">
        <v>22</v>
      </c>
      <c r="P674" t="s">
        <v>21</v>
      </c>
      <c r="S674" s="1" t="s">
        <v>23</v>
      </c>
      <c r="U674" t="s">
        <v>24</v>
      </c>
    </row>
    <row r="675" spans="1:21" ht="26.4" x14ac:dyDescent="0.3">
      <c r="A675" s="12" t="s">
        <v>25</v>
      </c>
      <c r="B675" s="12" t="s">
        <v>337</v>
      </c>
      <c r="C675" s="12" t="s">
        <v>338</v>
      </c>
      <c r="D675" s="12" t="s">
        <v>182</v>
      </c>
      <c r="E675" s="13" t="s">
        <v>190</v>
      </c>
      <c r="F675" s="14">
        <f t="shared" ref="F675" si="238">G675</f>
        <v>1.08</v>
      </c>
      <c r="G675" s="14">
        <f t="shared" ref="G675" si="239">ROUND($N$4*P675,2)</f>
        <v>1.08</v>
      </c>
      <c r="H675" s="14">
        <f t="shared" ref="H675" si="240">S675</f>
        <v>0.42</v>
      </c>
      <c r="I675" s="14">
        <f t="shared" ref="I675" si="241">U675</f>
        <v>45</v>
      </c>
      <c r="J675" s="14">
        <f>TRUNC(F675*H675,2)+(0.45*H675*F675)</f>
        <v>0.65412000000000003</v>
      </c>
      <c r="K675" s="14">
        <f t="shared" ref="K675" si="242">J675</f>
        <v>0.65412000000000003</v>
      </c>
      <c r="P675">
        <v>1.44</v>
      </c>
      <c r="S675" s="2">
        <v>0.42</v>
      </c>
      <c r="U675">
        <v>45</v>
      </c>
    </row>
    <row r="681" spans="1:21" x14ac:dyDescent="0.3">
      <c r="A681" s="4" t="s">
        <v>339</v>
      </c>
      <c r="B681" s="5"/>
      <c r="C681" s="5"/>
      <c r="D681" s="5"/>
      <c r="E681" s="5"/>
      <c r="F681" s="5"/>
      <c r="G681" s="5"/>
      <c r="H681" s="5"/>
      <c r="I681" s="5"/>
      <c r="J681" s="5"/>
      <c r="K681" s="5"/>
    </row>
    <row r="682" spans="1:21" x14ac:dyDescent="0.3">
      <c r="A682" s="6" t="s">
        <v>5</v>
      </c>
      <c r="B682" s="7"/>
      <c r="C682" s="7" t="s">
        <v>340</v>
      </c>
      <c r="D682" s="5"/>
      <c r="E682" s="5"/>
      <c r="F682" s="5"/>
      <c r="G682" s="5"/>
      <c r="H682" s="5"/>
      <c r="I682" s="5"/>
      <c r="J682" s="5"/>
      <c r="K682" s="5"/>
    </row>
    <row r="683" spans="1:21" x14ac:dyDescent="0.3">
      <c r="A683" s="6" t="s">
        <v>10</v>
      </c>
      <c r="B683" s="7"/>
      <c r="C683" s="7" t="s">
        <v>341</v>
      </c>
      <c r="D683" s="5"/>
      <c r="E683" s="5"/>
      <c r="F683" s="5"/>
      <c r="G683" s="5"/>
      <c r="H683" s="5"/>
      <c r="I683" s="5"/>
      <c r="J683" s="5"/>
      <c r="K683" s="5"/>
    </row>
    <row r="684" spans="1:21" x14ac:dyDescent="0.3">
      <c r="A684" s="6" t="s">
        <v>12</v>
      </c>
      <c r="B684" s="7"/>
      <c r="C684" s="7" t="s">
        <v>13</v>
      </c>
      <c r="D684" s="5"/>
      <c r="E684" s="5"/>
      <c r="F684" s="5"/>
      <c r="G684" s="5"/>
      <c r="H684" s="5"/>
      <c r="I684" s="5"/>
      <c r="J684" s="5"/>
      <c r="K684" s="5"/>
    </row>
    <row r="685" spans="1:21" x14ac:dyDescent="0.3">
      <c r="A685" s="6" t="s">
        <v>14</v>
      </c>
      <c r="B685" s="7"/>
      <c r="C685" s="7" t="s">
        <v>15</v>
      </c>
      <c r="D685" s="5"/>
      <c r="E685" s="5"/>
      <c r="F685" s="5"/>
      <c r="G685" s="5"/>
      <c r="H685" s="5"/>
      <c r="I685" s="5"/>
      <c r="J685" s="5"/>
      <c r="K685" s="5"/>
    </row>
    <row r="686" spans="1:21" x14ac:dyDescent="0.3">
      <c r="A686" s="6" t="s">
        <v>16</v>
      </c>
      <c r="B686" s="7"/>
      <c r="C686" s="7" t="s">
        <v>342</v>
      </c>
      <c r="D686" s="5"/>
      <c r="E686" s="5"/>
      <c r="F686" s="5"/>
      <c r="G686" s="5"/>
      <c r="H686" s="5"/>
      <c r="I686" s="5"/>
      <c r="J686" s="5"/>
      <c r="K686" s="5"/>
    </row>
    <row r="687" spans="1:21" x14ac:dyDescent="0.3">
      <c r="A687" s="6" t="s">
        <v>18</v>
      </c>
      <c r="B687" s="7"/>
      <c r="C687" s="7" t="s">
        <v>159</v>
      </c>
      <c r="D687" s="5"/>
      <c r="E687" s="5"/>
      <c r="F687" s="5"/>
      <c r="G687" s="5"/>
      <c r="H687" s="5"/>
      <c r="I687" s="5"/>
      <c r="J687" s="5"/>
      <c r="K687" s="5"/>
    </row>
    <row r="688" spans="1:21" x14ac:dyDescent="0.3">
      <c r="A688" s="6" t="s">
        <v>20</v>
      </c>
      <c r="B688" s="7"/>
      <c r="C688" s="7"/>
      <c r="D688" s="5"/>
      <c r="E688" s="5"/>
      <c r="F688" s="5"/>
      <c r="G688" s="5"/>
      <c r="H688" s="5"/>
      <c r="I688" s="5"/>
      <c r="J688" s="5"/>
      <c r="K688" s="5"/>
    </row>
    <row r="689" spans="1:21" x14ac:dyDescent="0.3">
      <c r="A689" s="6" t="s">
        <v>21</v>
      </c>
      <c r="B689" s="7"/>
      <c r="C689" s="7">
        <v>53.04</v>
      </c>
      <c r="D689" s="5"/>
      <c r="E689" s="5"/>
      <c r="F689" s="5"/>
      <c r="G689" s="5"/>
      <c r="H689" s="5"/>
      <c r="I689" s="5"/>
      <c r="J689" s="5"/>
      <c r="K689" s="5"/>
    </row>
    <row r="690" spans="1:21" x14ac:dyDescent="0.3">
      <c r="A690" s="6" t="s">
        <v>22</v>
      </c>
      <c r="B690" s="7"/>
      <c r="C690" s="7">
        <v>53.04</v>
      </c>
      <c r="D690" s="5"/>
      <c r="E690" s="5"/>
      <c r="F690" s="5"/>
      <c r="G690" s="5"/>
      <c r="H690" s="5"/>
      <c r="I690" s="5"/>
      <c r="J690" s="5"/>
      <c r="K690" s="5"/>
    </row>
    <row r="691" spans="1:21" ht="27.6" x14ac:dyDescent="0.3">
      <c r="A691" s="9"/>
      <c r="B691" s="9" t="s">
        <v>5</v>
      </c>
      <c r="C691" s="9" t="s">
        <v>10</v>
      </c>
      <c r="D691" s="9" t="s">
        <v>16</v>
      </c>
      <c r="E691" s="10" t="s">
        <v>18</v>
      </c>
      <c r="F691" s="11" t="s">
        <v>21</v>
      </c>
      <c r="G691" s="11" t="s">
        <v>22</v>
      </c>
      <c r="H691" s="11" t="s">
        <v>23</v>
      </c>
      <c r="I691" s="11" t="s">
        <v>24</v>
      </c>
      <c r="J691" s="11" t="s">
        <v>21</v>
      </c>
      <c r="K691" s="11" t="s">
        <v>22</v>
      </c>
      <c r="P691" t="s">
        <v>21</v>
      </c>
      <c r="S691" s="1" t="s">
        <v>23</v>
      </c>
      <c r="U691" t="s">
        <v>24</v>
      </c>
    </row>
    <row r="692" spans="1:21" ht="26.4" x14ac:dyDescent="0.3">
      <c r="A692" s="12" t="s">
        <v>25</v>
      </c>
      <c r="B692" s="12" t="s">
        <v>77</v>
      </c>
      <c r="C692" s="12" t="s">
        <v>78</v>
      </c>
      <c r="D692" s="12" t="s">
        <v>28</v>
      </c>
      <c r="E692" s="13" t="s">
        <v>29</v>
      </c>
      <c r="F692" s="14">
        <f t="shared" ref="F692" si="243">G692</f>
        <v>15.15</v>
      </c>
      <c r="G692" s="14">
        <f t="shared" ref="G692" si="244">ROUND($N$4*P692,2)</f>
        <v>15.15</v>
      </c>
      <c r="H692" s="14">
        <f t="shared" ref="H692" si="245">S692</f>
        <v>3.4</v>
      </c>
      <c r="I692" s="14">
        <f t="shared" ref="I692" si="246">U692</f>
        <v>3</v>
      </c>
      <c r="J692" s="14">
        <f>TRUNC(F692*H692,2)+(0.03*H692*F692)-0.013</f>
        <v>53.042299999999997</v>
      </c>
      <c r="K692" s="14">
        <f t="shared" ref="K692" si="247">J692</f>
        <v>53.042299999999997</v>
      </c>
      <c r="P692">
        <v>20.190000000000001</v>
      </c>
      <c r="S692" s="2">
        <v>3.4</v>
      </c>
      <c r="U692">
        <v>3</v>
      </c>
    </row>
    <row r="694" spans="1:21" x14ac:dyDescent="0.3">
      <c r="A694" s="4" t="s">
        <v>344</v>
      </c>
      <c r="B694" s="5"/>
      <c r="C694" s="5"/>
      <c r="D694" s="5"/>
      <c r="E694" s="5"/>
      <c r="F694" s="5"/>
      <c r="G694" s="5"/>
      <c r="H694" s="5"/>
      <c r="I694" s="5"/>
      <c r="J694" s="5"/>
      <c r="K694" s="5"/>
    </row>
    <row r="695" spans="1:21" x14ac:dyDescent="0.3">
      <c r="A695" s="6" t="s">
        <v>5</v>
      </c>
      <c r="B695" s="7"/>
      <c r="C695" s="7" t="s">
        <v>345</v>
      </c>
      <c r="D695" s="5"/>
      <c r="E695" s="5"/>
      <c r="F695" s="5"/>
      <c r="G695" s="5"/>
      <c r="H695" s="5"/>
      <c r="I695" s="5"/>
      <c r="J695" s="5"/>
      <c r="K695" s="5"/>
    </row>
    <row r="696" spans="1:21" x14ac:dyDescent="0.3">
      <c r="A696" s="6" t="s">
        <v>10</v>
      </c>
      <c r="B696" s="7"/>
      <c r="C696" s="7" t="s">
        <v>346</v>
      </c>
      <c r="D696" s="5"/>
      <c r="E696" s="5"/>
      <c r="F696" s="5"/>
      <c r="G696" s="5"/>
      <c r="H696" s="5"/>
      <c r="I696" s="5"/>
      <c r="J696" s="5"/>
      <c r="K696" s="5"/>
    </row>
    <row r="697" spans="1:21" x14ac:dyDescent="0.3">
      <c r="A697" s="6" t="s">
        <v>12</v>
      </c>
      <c r="B697" s="7"/>
      <c r="C697" s="7" t="s">
        <v>13</v>
      </c>
      <c r="D697" s="5"/>
      <c r="E697" s="5"/>
      <c r="F697" s="5"/>
      <c r="G697" s="5"/>
      <c r="H697" s="5"/>
      <c r="I697" s="5"/>
      <c r="J697" s="5"/>
      <c r="K697" s="5"/>
    </row>
    <row r="698" spans="1:21" x14ac:dyDescent="0.3">
      <c r="A698" s="6" t="s">
        <v>14</v>
      </c>
      <c r="B698" s="7"/>
      <c r="C698" s="7" t="s">
        <v>15</v>
      </c>
      <c r="D698" s="5"/>
      <c r="E698" s="5"/>
      <c r="F698" s="5"/>
      <c r="G698" s="5"/>
      <c r="H698" s="5"/>
      <c r="I698" s="5"/>
      <c r="J698" s="5"/>
      <c r="K698" s="5"/>
    </row>
    <row r="699" spans="1:21" x14ac:dyDescent="0.3">
      <c r="A699" s="6" t="s">
        <v>16</v>
      </c>
      <c r="B699" s="7"/>
      <c r="C699" s="7" t="s">
        <v>342</v>
      </c>
      <c r="D699" s="5"/>
      <c r="E699" s="5"/>
      <c r="F699" s="5"/>
      <c r="G699" s="5"/>
      <c r="H699" s="5"/>
      <c r="I699" s="5"/>
      <c r="J699" s="5"/>
      <c r="K699" s="5"/>
    </row>
    <row r="700" spans="1:21" x14ac:dyDescent="0.3">
      <c r="A700" s="6" t="s">
        <v>18</v>
      </c>
      <c r="B700" s="7"/>
      <c r="C700" s="7" t="s">
        <v>159</v>
      </c>
      <c r="D700" s="5"/>
      <c r="E700" s="5"/>
      <c r="F700" s="5"/>
      <c r="G700" s="5"/>
      <c r="H700" s="5"/>
      <c r="I700" s="5"/>
      <c r="J700" s="5"/>
      <c r="K700" s="5"/>
    </row>
    <row r="701" spans="1:21" x14ac:dyDescent="0.3">
      <c r="A701" s="6" t="s">
        <v>20</v>
      </c>
      <c r="B701" s="7"/>
      <c r="C701" s="7"/>
      <c r="D701" s="5"/>
      <c r="E701" s="5"/>
      <c r="F701" s="5"/>
      <c r="G701" s="5"/>
      <c r="H701" s="5"/>
      <c r="I701" s="5"/>
      <c r="J701" s="5"/>
      <c r="K701" s="5"/>
    </row>
    <row r="702" spans="1:21" x14ac:dyDescent="0.3">
      <c r="A702" s="6" t="s">
        <v>21</v>
      </c>
      <c r="B702" s="7"/>
      <c r="C702" s="7">
        <v>15.59</v>
      </c>
      <c r="D702" s="5"/>
      <c r="E702" s="5"/>
      <c r="F702" s="5"/>
      <c r="G702" s="5"/>
      <c r="H702" s="5"/>
      <c r="I702" s="5"/>
      <c r="J702" s="5"/>
      <c r="K702" s="5"/>
    </row>
    <row r="703" spans="1:21" x14ac:dyDescent="0.3">
      <c r="A703" s="6" t="s">
        <v>22</v>
      </c>
      <c r="B703" s="7"/>
      <c r="C703" s="7">
        <v>15.59</v>
      </c>
      <c r="D703" s="5"/>
      <c r="E703" s="5"/>
      <c r="F703" s="5"/>
      <c r="G703" s="5"/>
      <c r="H703" s="5"/>
      <c r="I703" s="5"/>
      <c r="J703" s="5"/>
      <c r="K703" s="5"/>
    </row>
    <row r="704" spans="1:21" ht="27.6" x14ac:dyDescent="0.3">
      <c r="A704" s="9"/>
      <c r="B704" s="9" t="s">
        <v>5</v>
      </c>
      <c r="C704" s="9" t="s">
        <v>10</v>
      </c>
      <c r="D704" s="9" t="s">
        <v>16</v>
      </c>
      <c r="E704" s="10" t="s">
        <v>18</v>
      </c>
      <c r="F704" s="11" t="s">
        <v>21</v>
      </c>
      <c r="G704" s="11" t="s">
        <v>22</v>
      </c>
      <c r="H704" s="11" t="s">
        <v>23</v>
      </c>
      <c r="I704" s="11" t="s">
        <v>24</v>
      </c>
      <c r="J704" s="11" t="s">
        <v>21</v>
      </c>
      <c r="K704" s="11" t="s">
        <v>22</v>
      </c>
      <c r="P704" t="s">
        <v>21</v>
      </c>
      <c r="S704" s="1" t="s">
        <v>23</v>
      </c>
      <c r="U704" t="s">
        <v>24</v>
      </c>
    </row>
    <row r="705" spans="1:21" ht="79.2" x14ac:dyDescent="0.3">
      <c r="A705" s="16" t="s">
        <v>65</v>
      </c>
      <c r="B705" s="16" t="s">
        <v>347</v>
      </c>
      <c r="C705" s="16" t="s">
        <v>348</v>
      </c>
      <c r="D705" s="16" t="s">
        <v>68</v>
      </c>
      <c r="E705" s="17" t="s">
        <v>29</v>
      </c>
      <c r="F705" s="14">
        <f t="shared" ref="F705:F707" si="248">G705</f>
        <v>231.39</v>
      </c>
      <c r="G705" s="14">
        <f t="shared" ref="G705:G707" si="249">ROUND($N$4*P705,2)</f>
        <v>231.39</v>
      </c>
      <c r="H705" s="14">
        <f t="shared" ref="H705:H707" si="250">S705</f>
        <v>5.8999999999999997E-2</v>
      </c>
      <c r="I705" s="14">
        <f t="shared" ref="I705:I707" si="251">U705</f>
        <v>0</v>
      </c>
      <c r="J705" s="14">
        <f>TRUNC(F705*H705,2)</f>
        <v>13.65</v>
      </c>
      <c r="K705" s="14">
        <f t="shared" ref="K705:K707" si="252">J705</f>
        <v>13.65</v>
      </c>
      <c r="P705">
        <v>308.39999999999998</v>
      </c>
      <c r="S705" s="3">
        <v>5.8999999999999997E-2</v>
      </c>
      <c r="U705">
        <v>0</v>
      </c>
    </row>
    <row r="706" spans="1:21" ht="66" x14ac:dyDescent="0.3">
      <c r="A706" s="16" t="s">
        <v>65</v>
      </c>
      <c r="B706" s="16" t="s">
        <v>349</v>
      </c>
      <c r="C706" s="16" t="s">
        <v>350</v>
      </c>
      <c r="D706" s="16" t="s">
        <v>68</v>
      </c>
      <c r="E706" s="17" t="s">
        <v>29</v>
      </c>
      <c r="F706" s="14">
        <f t="shared" si="248"/>
        <v>80.53</v>
      </c>
      <c r="G706" s="14">
        <f t="shared" si="249"/>
        <v>80.53</v>
      </c>
      <c r="H706" s="14">
        <f t="shared" si="250"/>
        <v>1.0999999999999999E-2</v>
      </c>
      <c r="I706" s="14">
        <f t="shared" si="251"/>
        <v>0</v>
      </c>
      <c r="J706" s="14">
        <f>TRUNC(F706*H706,2)</f>
        <v>0.88</v>
      </c>
      <c r="K706" s="14">
        <f t="shared" si="252"/>
        <v>0.88</v>
      </c>
      <c r="P706">
        <v>107.33</v>
      </c>
      <c r="S706" s="3">
        <v>1.0999999999999999E-2</v>
      </c>
      <c r="U706">
        <v>0</v>
      </c>
    </row>
    <row r="707" spans="1:21" ht="26.4" x14ac:dyDescent="0.3">
      <c r="A707" s="12" t="s">
        <v>25</v>
      </c>
      <c r="B707" s="12" t="s">
        <v>77</v>
      </c>
      <c r="C707" s="12" t="s">
        <v>78</v>
      </c>
      <c r="D707" s="12" t="s">
        <v>28</v>
      </c>
      <c r="E707" s="13" t="s">
        <v>29</v>
      </c>
      <c r="F707" s="14">
        <f t="shared" si="248"/>
        <v>15.15</v>
      </c>
      <c r="G707" s="14">
        <f t="shared" si="249"/>
        <v>15.15</v>
      </c>
      <c r="H707" s="14">
        <f t="shared" si="250"/>
        <v>7.0000000000000007E-2</v>
      </c>
      <c r="I707" s="14">
        <f t="shared" si="251"/>
        <v>0</v>
      </c>
      <c r="J707" s="14">
        <f>TRUNC(F707*H707,2)</f>
        <v>1.06</v>
      </c>
      <c r="K707" s="14">
        <f t="shared" si="252"/>
        <v>1.06</v>
      </c>
      <c r="P707">
        <v>20.190000000000001</v>
      </c>
      <c r="S707" s="2">
        <v>7.0000000000000007E-2</v>
      </c>
      <c r="U707">
        <v>0</v>
      </c>
    </row>
    <row r="709" spans="1:21" x14ac:dyDescent="0.3">
      <c r="A709" s="4" t="s">
        <v>352</v>
      </c>
      <c r="B709" s="5"/>
      <c r="C709" s="5"/>
      <c r="D709" s="5"/>
      <c r="E709" s="5"/>
      <c r="F709" s="5"/>
      <c r="G709" s="5"/>
      <c r="H709" s="5"/>
      <c r="I709" s="5"/>
      <c r="J709" s="5"/>
      <c r="K709" s="5"/>
    </row>
    <row r="710" spans="1:21" x14ac:dyDescent="0.3">
      <c r="A710" s="6" t="s">
        <v>5</v>
      </c>
      <c r="B710" s="7"/>
      <c r="C710" s="7" t="s">
        <v>353</v>
      </c>
      <c r="D710" s="5"/>
      <c r="E710" s="5"/>
      <c r="F710" s="5"/>
      <c r="G710" s="5"/>
      <c r="H710" s="5"/>
      <c r="I710" s="5"/>
      <c r="J710" s="5"/>
      <c r="K710" s="5"/>
    </row>
    <row r="711" spans="1:21" x14ac:dyDescent="0.3">
      <c r="A711" s="6" t="s">
        <v>10</v>
      </c>
      <c r="B711" s="7"/>
      <c r="C711" s="7" t="s">
        <v>354</v>
      </c>
      <c r="D711" s="5"/>
      <c r="E711" s="5"/>
      <c r="F711" s="5"/>
      <c r="G711" s="5"/>
      <c r="H711" s="5"/>
      <c r="I711" s="5"/>
      <c r="J711" s="5"/>
      <c r="K711" s="5"/>
    </row>
    <row r="712" spans="1:21" x14ac:dyDescent="0.3">
      <c r="A712" s="6" t="s">
        <v>12</v>
      </c>
      <c r="B712" s="7"/>
      <c r="C712" s="7" t="s">
        <v>13</v>
      </c>
      <c r="D712" s="5"/>
      <c r="E712" s="5"/>
      <c r="F712" s="5"/>
      <c r="G712" s="5"/>
      <c r="H712" s="5"/>
      <c r="I712" s="5"/>
      <c r="J712" s="5"/>
      <c r="K712" s="5"/>
    </row>
    <row r="713" spans="1:21" x14ac:dyDescent="0.3">
      <c r="A713" s="6" t="s">
        <v>14</v>
      </c>
      <c r="B713" s="7"/>
      <c r="C713" s="7" t="s">
        <v>15</v>
      </c>
      <c r="D713" s="5"/>
      <c r="E713" s="5"/>
      <c r="F713" s="5"/>
      <c r="G713" s="5"/>
      <c r="H713" s="5"/>
      <c r="I713" s="5"/>
      <c r="J713" s="5"/>
      <c r="K713" s="5"/>
    </row>
    <row r="714" spans="1:21" x14ac:dyDescent="0.3">
      <c r="A714" s="6" t="s">
        <v>16</v>
      </c>
      <c r="B714" s="7"/>
      <c r="C714" s="7" t="s">
        <v>342</v>
      </c>
      <c r="D714" s="5"/>
      <c r="E714" s="5"/>
      <c r="F714" s="5"/>
      <c r="G714" s="5"/>
      <c r="H714" s="5"/>
      <c r="I714" s="5"/>
      <c r="J714" s="5"/>
      <c r="K714" s="5"/>
    </row>
    <row r="715" spans="1:21" x14ac:dyDescent="0.3">
      <c r="A715" s="6" t="s">
        <v>18</v>
      </c>
      <c r="B715" s="7"/>
      <c r="C715" s="7" t="s">
        <v>159</v>
      </c>
      <c r="D715" s="5"/>
      <c r="E715" s="5"/>
      <c r="F715" s="5"/>
      <c r="G715" s="5"/>
      <c r="H715" s="5"/>
      <c r="I715" s="5"/>
      <c r="J715" s="5"/>
      <c r="K715" s="5"/>
    </row>
    <row r="716" spans="1:21" x14ac:dyDescent="0.3">
      <c r="A716" s="6" t="s">
        <v>20</v>
      </c>
      <c r="B716" s="7"/>
      <c r="C716" s="7"/>
      <c r="D716" s="5"/>
      <c r="E716" s="5"/>
      <c r="F716" s="5"/>
      <c r="G716" s="5"/>
      <c r="H716" s="5"/>
      <c r="I716" s="5"/>
      <c r="J716" s="5"/>
      <c r="K716" s="5"/>
    </row>
    <row r="717" spans="1:21" x14ac:dyDescent="0.3">
      <c r="A717" s="6" t="s">
        <v>21</v>
      </c>
      <c r="B717" s="7"/>
      <c r="C717" s="7">
        <v>19.579999999999998</v>
      </c>
      <c r="D717" s="5"/>
      <c r="E717" s="5"/>
      <c r="F717" s="5"/>
      <c r="G717" s="5"/>
      <c r="H717" s="5"/>
      <c r="I717" s="5"/>
      <c r="J717" s="5"/>
      <c r="K717" s="5"/>
    </row>
    <row r="718" spans="1:21" x14ac:dyDescent="0.3">
      <c r="A718" s="6" t="s">
        <v>22</v>
      </c>
      <c r="B718" s="7"/>
      <c r="C718" s="7">
        <v>19.579999999999998</v>
      </c>
      <c r="D718" s="5"/>
      <c r="E718" s="5"/>
      <c r="F718" s="5"/>
      <c r="G718" s="5"/>
      <c r="H718" s="5"/>
      <c r="I718" s="5"/>
      <c r="J718" s="5"/>
      <c r="K718" s="5"/>
    </row>
    <row r="719" spans="1:21" ht="27.6" x14ac:dyDescent="0.3">
      <c r="A719" s="9"/>
      <c r="B719" s="9" t="s">
        <v>5</v>
      </c>
      <c r="C719" s="9" t="s">
        <v>10</v>
      </c>
      <c r="D719" s="9" t="s">
        <v>16</v>
      </c>
      <c r="E719" s="10" t="s">
        <v>18</v>
      </c>
      <c r="F719" s="11" t="s">
        <v>21</v>
      </c>
      <c r="G719" s="11" t="s">
        <v>22</v>
      </c>
      <c r="H719" s="11" t="s">
        <v>23</v>
      </c>
      <c r="I719" s="11" t="s">
        <v>24</v>
      </c>
      <c r="J719" s="11" t="s">
        <v>21</v>
      </c>
      <c r="K719" s="11" t="s">
        <v>22</v>
      </c>
      <c r="P719" t="s">
        <v>21</v>
      </c>
      <c r="S719" s="1" t="s">
        <v>23</v>
      </c>
      <c r="U719" t="s">
        <v>24</v>
      </c>
    </row>
    <row r="720" spans="1:21" ht="79.2" x14ac:dyDescent="0.3">
      <c r="A720" s="16" t="s">
        <v>65</v>
      </c>
      <c r="B720" s="16" t="s">
        <v>347</v>
      </c>
      <c r="C720" s="16" t="s">
        <v>348</v>
      </c>
      <c r="D720" s="16" t="s">
        <v>68</v>
      </c>
      <c r="E720" s="17" t="s">
        <v>29</v>
      </c>
      <c r="F720" s="14">
        <f t="shared" ref="F720:F722" si="253">G720</f>
        <v>231.39</v>
      </c>
      <c r="G720" s="14">
        <f t="shared" ref="G720:G722" si="254">ROUND($N$4*P720,2)</f>
        <v>231.39</v>
      </c>
      <c r="H720" s="14">
        <f t="shared" ref="H720:H722" si="255">S720</f>
        <v>7.0000000000000007E-2</v>
      </c>
      <c r="I720" s="14">
        <f t="shared" ref="I720:I722" si="256">U720</f>
        <v>0</v>
      </c>
      <c r="J720" s="14">
        <f>TRUNC(F720*H720,2)+0.01</f>
        <v>16.200000000000003</v>
      </c>
      <c r="K720" s="14">
        <f t="shared" ref="K720:K722" si="257">J720</f>
        <v>16.200000000000003</v>
      </c>
      <c r="P720">
        <v>308.39999999999998</v>
      </c>
      <c r="S720" s="3">
        <v>7.0000000000000007E-2</v>
      </c>
      <c r="U720">
        <v>0</v>
      </c>
    </row>
    <row r="721" spans="1:21" ht="66" x14ac:dyDescent="0.3">
      <c r="A721" s="16" t="s">
        <v>65</v>
      </c>
      <c r="B721" s="16" t="s">
        <v>349</v>
      </c>
      <c r="C721" s="16" t="s">
        <v>350</v>
      </c>
      <c r="D721" s="16" t="s">
        <v>68</v>
      </c>
      <c r="E721" s="17" t="s">
        <v>29</v>
      </c>
      <c r="F721" s="14">
        <f t="shared" si="253"/>
        <v>80.53</v>
      </c>
      <c r="G721" s="14">
        <f t="shared" si="254"/>
        <v>80.53</v>
      </c>
      <c r="H721" s="14">
        <f t="shared" si="255"/>
        <v>1.2E-2</v>
      </c>
      <c r="I721" s="14">
        <f t="shared" si="256"/>
        <v>0</v>
      </c>
      <c r="J721" s="14">
        <f>TRUNC(F721*H721,2)</f>
        <v>0.96</v>
      </c>
      <c r="K721" s="14">
        <f t="shared" si="257"/>
        <v>0.96</v>
      </c>
      <c r="P721">
        <v>107.33</v>
      </c>
      <c r="S721" s="3">
        <v>1.2E-2</v>
      </c>
      <c r="U721">
        <v>0</v>
      </c>
    </row>
    <row r="722" spans="1:21" ht="26.4" x14ac:dyDescent="0.3">
      <c r="A722" s="12" t="s">
        <v>25</v>
      </c>
      <c r="B722" s="12" t="s">
        <v>77</v>
      </c>
      <c r="C722" s="12" t="s">
        <v>78</v>
      </c>
      <c r="D722" s="12" t="s">
        <v>28</v>
      </c>
      <c r="E722" s="13" t="s">
        <v>29</v>
      </c>
      <c r="F722" s="14">
        <f t="shared" si="253"/>
        <v>15.15</v>
      </c>
      <c r="G722" s="14">
        <f t="shared" si="254"/>
        <v>15.15</v>
      </c>
      <c r="H722" s="14">
        <f t="shared" si="255"/>
        <v>0.16</v>
      </c>
      <c r="I722" s="14">
        <f t="shared" si="256"/>
        <v>0</v>
      </c>
      <c r="J722" s="14">
        <f>TRUNC(F722*H722,2)</f>
        <v>2.42</v>
      </c>
      <c r="K722" s="14">
        <f t="shared" si="257"/>
        <v>2.42</v>
      </c>
      <c r="P722">
        <v>20.190000000000001</v>
      </c>
      <c r="S722" s="2">
        <v>0.16</v>
      </c>
      <c r="U722">
        <v>0</v>
      </c>
    </row>
    <row r="724" spans="1:21" x14ac:dyDescent="0.3">
      <c r="A724" s="4" t="s">
        <v>355</v>
      </c>
      <c r="B724" s="5"/>
      <c r="C724" s="5"/>
      <c r="D724" s="5"/>
      <c r="E724" s="5"/>
      <c r="F724" s="5"/>
      <c r="G724" s="5"/>
      <c r="H724" s="5"/>
      <c r="I724" s="5"/>
      <c r="J724" s="5"/>
      <c r="K724" s="5"/>
    </row>
    <row r="725" spans="1:21" x14ac:dyDescent="0.3">
      <c r="A725" s="6" t="s">
        <v>5</v>
      </c>
      <c r="B725" s="7"/>
      <c r="C725" s="7" t="s">
        <v>356</v>
      </c>
      <c r="D725" s="5"/>
      <c r="E725" s="5"/>
      <c r="F725" s="5"/>
      <c r="G725" s="5"/>
      <c r="H725" s="5"/>
      <c r="I725" s="5"/>
      <c r="J725" s="5"/>
      <c r="K725" s="5"/>
    </row>
    <row r="726" spans="1:21" x14ac:dyDescent="0.3">
      <c r="A726" s="6" t="s">
        <v>10</v>
      </c>
      <c r="B726" s="7"/>
      <c r="C726" s="7" t="s">
        <v>357</v>
      </c>
      <c r="D726" s="5"/>
      <c r="E726" s="5"/>
      <c r="F726" s="5"/>
      <c r="G726" s="5"/>
      <c r="H726" s="5"/>
      <c r="I726" s="5"/>
      <c r="J726" s="5"/>
      <c r="K726" s="5"/>
    </row>
    <row r="727" spans="1:21" x14ac:dyDescent="0.3">
      <c r="A727" s="6" t="s">
        <v>12</v>
      </c>
      <c r="B727" s="7"/>
      <c r="C727" s="7" t="s">
        <v>13</v>
      </c>
      <c r="D727" s="5"/>
      <c r="E727" s="5"/>
      <c r="F727" s="5"/>
      <c r="G727" s="5"/>
      <c r="H727" s="5"/>
      <c r="I727" s="5"/>
      <c r="J727" s="5"/>
      <c r="K727" s="5"/>
    </row>
    <row r="728" spans="1:21" x14ac:dyDescent="0.3">
      <c r="A728" s="6" t="s">
        <v>14</v>
      </c>
      <c r="B728" s="7"/>
      <c r="C728" s="7" t="s">
        <v>15</v>
      </c>
      <c r="D728" s="5"/>
      <c r="E728" s="5"/>
      <c r="F728" s="5"/>
      <c r="G728" s="5"/>
      <c r="H728" s="5"/>
      <c r="I728" s="5"/>
      <c r="J728" s="5"/>
      <c r="K728" s="5"/>
    </row>
    <row r="729" spans="1:21" x14ac:dyDescent="0.3">
      <c r="A729" s="6" t="s">
        <v>16</v>
      </c>
      <c r="B729" s="7"/>
      <c r="C729" s="7" t="s">
        <v>342</v>
      </c>
      <c r="D729" s="5"/>
      <c r="E729" s="5"/>
      <c r="F729" s="5"/>
      <c r="G729" s="5"/>
      <c r="H729" s="5"/>
      <c r="I729" s="5"/>
      <c r="J729" s="5"/>
      <c r="K729" s="5"/>
    </row>
    <row r="730" spans="1:21" x14ac:dyDescent="0.3">
      <c r="A730" s="6" t="s">
        <v>18</v>
      </c>
      <c r="B730" s="7"/>
      <c r="C730" s="7" t="s">
        <v>159</v>
      </c>
      <c r="D730" s="5"/>
      <c r="E730" s="5"/>
      <c r="F730" s="5"/>
      <c r="G730" s="5"/>
      <c r="H730" s="5"/>
      <c r="I730" s="5"/>
      <c r="J730" s="5"/>
      <c r="K730" s="5"/>
    </row>
    <row r="731" spans="1:21" x14ac:dyDescent="0.3">
      <c r="A731" s="6" t="s">
        <v>20</v>
      </c>
      <c r="B731" s="7"/>
      <c r="C731" s="7"/>
      <c r="D731" s="5"/>
      <c r="E731" s="5"/>
      <c r="F731" s="5"/>
      <c r="G731" s="5"/>
      <c r="H731" s="5"/>
      <c r="I731" s="5"/>
      <c r="J731" s="5"/>
      <c r="K731" s="5"/>
    </row>
    <row r="732" spans="1:21" x14ac:dyDescent="0.3">
      <c r="A732" s="6" t="s">
        <v>21</v>
      </c>
      <c r="B732" s="7"/>
      <c r="C732" s="7">
        <v>22.51</v>
      </c>
      <c r="D732" s="5"/>
      <c r="E732" s="5"/>
      <c r="F732" s="5"/>
      <c r="G732" s="5"/>
      <c r="H732" s="5"/>
      <c r="I732" s="5"/>
      <c r="J732" s="5"/>
      <c r="K732" s="5"/>
    </row>
    <row r="733" spans="1:21" x14ac:dyDescent="0.3">
      <c r="A733" s="6" t="s">
        <v>22</v>
      </c>
      <c r="B733" s="7"/>
      <c r="C733" s="7">
        <v>22.51</v>
      </c>
      <c r="D733" s="5"/>
      <c r="E733" s="5"/>
      <c r="F733" s="5"/>
      <c r="G733" s="5"/>
      <c r="H733" s="5"/>
      <c r="I733" s="5"/>
      <c r="J733" s="5"/>
      <c r="K733" s="5"/>
    </row>
    <row r="734" spans="1:21" ht="27.6" x14ac:dyDescent="0.3">
      <c r="A734" s="9"/>
      <c r="B734" s="9" t="s">
        <v>5</v>
      </c>
      <c r="C734" s="9" t="s">
        <v>10</v>
      </c>
      <c r="D734" s="9" t="s">
        <v>16</v>
      </c>
      <c r="E734" s="10" t="s">
        <v>18</v>
      </c>
      <c r="F734" s="11" t="s">
        <v>21</v>
      </c>
      <c r="G734" s="11" t="s">
        <v>22</v>
      </c>
      <c r="H734" s="11" t="s">
        <v>23</v>
      </c>
      <c r="I734" s="11" t="s">
        <v>24</v>
      </c>
      <c r="J734" s="11" t="s">
        <v>21</v>
      </c>
      <c r="K734" s="11" t="s">
        <v>22</v>
      </c>
      <c r="P734" t="s">
        <v>21</v>
      </c>
      <c r="S734" s="1" t="s">
        <v>23</v>
      </c>
      <c r="U734" t="s">
        <v>24</v>
      </c>
    </row>
    <row r="735" spans="1:21" ht="79.2" x14ac:dyDescent="0.3">
      <c r="A735" s="16" t="s">
        <v>65</v>
      </c>
      <c r="B735" s="16" t="s">
        <v>347</v>
      </c>
      <c r="C735" s="16" t="s">
        <v>348</v>
      </c>
      <c r="D735" s="16" t="s">
        <v>68</v>
      </c>
      <c r="E735" s="17" t="s">
        <v>29</v>
      </c>
      <c r="F735" s="14">
        <f t="shared" ref="F735:F737" si="258">G735</f>
        <v>231.39</v>
      </c>
      <c r="G735" s="14">
        <f t="shared" ref="G735:G737" si="259">ROUND($N$4*P735,2)</f>
        <v>231.39</v>
      </c>
      <c r="H735" s="14">
        <f t="shared" ref="H735:H737" si="260">S735</f>
        <v>0.08</v>
      </c>
      <c r="I735" s="14">
        <f t="shared" ref="I735:I737" si="261">U735</f>
        <v>0</v>
      </c>
      <c r="J735" s="14">
        <f>TRUNC(F735*H735,2)</f>
        <v>18.510000000000002</v>
      </c>
      <c r="K735" s="14">
        <f t="shared" ref="K735:K737" si="262">J735</f>
        <v>18.510000000000002</v>
      </c>
      <c r="P735">
        <v>308.39999999999998</v>
      </c>
      <c r="S735" s="3">
        <v>0.08</v>
      </c>
      <c r="U735">
        <v>0</v>
      </c>
    </row>
    <row r="736" spans="1:21" ht="66" x14ac:dyDescent="0.3">
      <c r="A736" s="16" t="s">
        <v>65</v>
      </c>
      <c r="B736" s="16" t="s">
        <v>349</v>
      </c>
      <c r="C736" s="16" t="s">
        <v>350</v>
      </c>
      <c r="D736" s="16" t="s">
        <v>68</v>
      </c>
      <c r="E736" s="17" t="s">
        <v>29</v>
      </c>
      <c r="F736" s="14">
        <f t="shared" si="258"/>
        <v>80.53</v>
      </c>
      <c r="G736" s="14">
        <f t="shared" si="259"/>
        <v>80.53</v>
      </c>
      <c r="H736" s="14">
        <f t="shared" si="260"/>
        <v>1.4E-2</v>
      </c>
      <c r="I736" s="14">
        <f t="shared" si="261"/>
        <v>0</v>
      </c>
      <c r="J736" s="14">
        <f>TRUNC(F736*H736,2)+0.01</f>
        <v>1.1300000000000001</v>
      </c>
      <c r="K736" s="14">
        <f t="shared" si="262"/>
        <v>1.1300000000000001</v>
      </c>
      <c r="P736">
        <v>107.33</v>
      </c>
      <c r="S736" s="3">
        <v>1.4E-2</v>
      </c>
      <c r="U736">
        <v>0</v>
      </c>
    </row>
    <row r="737" spans="1:21" ht="26.4" x14ac:dyDescent="0.3">
      <c r="A737" s="12" t="s">
        <v>25</v>
      </c>
      <c r="B737" s="12" t="s">
        <v>77</v>
      </c>
      <c r="C737" s="12" t="s">
        <v>78</v>
      </c>
      <c r="D737" s="12" t="s">
        <v>28</v>
      </c>
      <c r="E737" s="13" t="s">
        <v>29</v>
      </c>
      <c r="F737" s="14">
        <f t="shared" si="258"/>
        <v>15.15</v>
      </c>
      <c r="G737" s="14">
        <f t="shared" si="259"/>
        <v>15.15</v>
      </c>
      <c r="H737" s="14">
        <f t="shared" si="260"/>
        <v>0.19</v>
      </c>
      <c r="I737" s="14">
        <f t="shared" si="261"/>
        <v>0</v>
      </c>
      <c r="J737" s="14">
        <f>TRUNC(F737*H737,2)</f>
        <v>2.87</v>
      </c>
      <c r="K737" s="14">
        <f t="shared" si="262"/>
        <v>2.87</v>
      </c>
      <c r="P737">
        <v>20.190000000000001</v>
      </c>
      <c r="S737" s="2">
        <v>0.19</v>
      </c>
      <c r="U737">
        <v>0</v>
      </c>
    </row>
    <row r="739" spans="1:21" x14ac:dyDescent="0.3">
      <c r="A739" s="4" t="s">
        <v>359</v>
      </c>
      <c r="B739" s="5"/>
      <c r="C739" s="5"/>
      <c r="D739" s="5"/>
      <c r="E739" s="5"/>
      <c r="F739" s="5"/>
      <c r="G739" s="5"/>
      <c r="H739" s="5"/>
      <c r="I739" s="5"/>
      <c r="J739" s="5"/>
      <c r="K739" s="5"/>
    </row>
    <row r="740" spans="1:21" x14ac:dyDescent="0.3">
      <c r="A740" s="6" t="s">
        <v>5</v>
      </c>
      <c r="B740" s="7"/>
      <c r="C740" s="7" t="s">
        <v>360</v>
      </c>
      <c r="D740" s="5"/>
      <c r="E740" s="5"/>
      <c r="F740" s="5"/>
      <c r="G740" s="5"/>
      <c r="H740" s="5"/>
      <c r="I740" s="5"/>
      <c r="J740" s="5"/>
      <c r="K740" s="5"/>
    </row>
    <row r="741" spans="1:21" x14ac:dyDescent="0.3">
      <c r="A741" s="6" t="s">
        <v>10</v>
      </c>
      <c r="B741" s="7"/>
      <c r="C741" s="7" t="s">
        <v>361</v>
      </c>
      <c r="D741" s="5"/>
      <c r="E741" s="5"/>
      <c r="F741" s="5"/>
      <c r="G741" s="5"/>
      <c r="H741" s="5"/>
      <c r="I741" s="5"/>
      <c r="J741" s="5"/>
      <c r="K741" s="5"/>
    </row>
    <row r="742" spans="1:21" x14ac:dyDescent="0.3">
      <c r="A742" s="6" t="s">
        <v>12</v>
      </c>
      <c r="B742" s="7"/>
      <c r="C742" s="7" t="s">
        <v>13</v>
      </c>
      <c r="D742" s="5"/>
      <c r="E742" s="5"/>
      <c r="F742" s="5"/>
      <c r="G742" s="5"/>
      <c r="H742" s="5"/>
      <c r="I742" s="5"/>
      <c r="J742" s="5"/>
      <c r="K742" s="5"/>
    </row>
    <row r="743" spans="1:21" x14ac:dyDescent="0.3">
      <c r="A743" s="6" t="s">
        <v>14</v>
      </c>
      <c r="B743" s="7"/>
      <c r="C743" s="7" t="s">
        <v>15</v>
      </c>
      <c r="D743" s="5"/>
      <c r="E743" s="5"/>
      <c r="F743" s="5"/>
      <c r="G743" s="5"/>
      <c r="H743" s="5"/>
      <c r="I743" s="5"/>
      <c r="J743" s="5"/>
      <c r="K743" s="5"/>
    </row>
    <row r="744" spans="1:21" x14ac:dyDescent="0.3">
      <c r="A744" s="6" t="s">
        <v>16</v>
      </c>
      <c r="B744" s="7"/>
      <c r="C744" s="7" t="s">
        <v>342</v>
      </c>
      <c r="D744" s="5"/>
      <c r="E744" s="5"/>
      <c r="F744" s="5"/>
      <c r="G744" s="5"/>
      <c r="H744" s="5"/>
      <c r="I744" s="5"/>
      <c r="J744" s="5"/>
      <c r="K744" s="5"/>
    </row>
    <row r="745" spans="1:21" x14ac:dyDescent="0.3">
      <c r="A745" s="6" t="s">
        <v>18</v>
      </c>
      <c r="B745" s="7"/>
      <c r="C745" s="7" t="s">
        <v>159</v>
      </c>
      <c r="D745" s="5"/>
      <c r="E745" s="5"/>
      <c r="F745" s="5"/>
      <c r="G745" s="5"/>
      <c r="H745" s="5"/>
      <c r="I745" s="5"/>
      <c r="J745" s="5"/>
      <c r="K745" s="5"/>
    </row>
    <row r="746" spans="1:21" x14ac:dyDescent="0.3">
      <c r="A746" s="6" t="s">
        <v>20</v>
      </c>
      <c r="B746" s="7"/>
      <c r="C746" s="7"/>
      <c r="D746" s="5"/>
      <c r="E746" s="5"/>
      <c r="F746" s="5"/>
      <c r="G746" s="5"/>
      <c r="H746" s="5"/>
      <c r="I746" s="5"/>
      <c r="J746" s="5"/>
      <c r="K746" s="5"/>
    </row>
    <row r="747" spans="1:21" x14ac:dyDescent="0.3">
      <c r="A747" s="6" t="s">
        <v>21</v>
      </c>
      <c r="B747" s="7"/>
      <c r="C747" s="7">
        <v>30.99</v>
      </c>
      <c r="D747" s="5"/>
      <c r="E747" s="5"/>
      <c r="F747" s="5"/>
      <c r="G747" s="5"/>
      <c r="H747" s="5"/>
      <c r="I747" s="5"/>
      <c r="J747" s="5"/>
      <c r="K747" s="5"/>
    </row>
    <row r="748" spans="1:21" x14ac:dyDescent="0.3">
      <c r="A748" s="6" t="s">
        <v>22</v>
      </c>
      <c r="B748" s="7"/>
      <c r="C748" s="7">
        <v>30.99</v>
      </c>
      <c r="D748" s="5"/>
      <c r="E748" s="5"/>
      <c r="F748" s="5"/>
      <c r="G748" s="5"/>
      <c r="H748" s="5"/>
      <c r="I748" s="5"/>
      <c r="J748" s="5"/>
      <c r="K748" s="5"/>
    </row>
    <row r="749" spans="1:21" ht="27.6" x14ac:dyDescent="0.3">
      <c r="A749" s="9"/>
      <c r="B749" s="9" t="s">
        <v>5</v>
      </c>
      <c r="C749" s="9" t="s">
        <v>10</v>
      </c>
      <c r="D749" s="9" t="s">
        <v>16</v>
      </c>
      <c r="E749" s="10" t="s">
        <v>18</v>
      </c>
      <c r="F749" s="11" t="s">
        <v>21</v>
      </c>
      <c r="G749" s="11" t="s">
        <v>22</v>
      </c>
      <c r="H749" s="11" t="s">
        <v>23</v>
      </c>
      <c r="I749" s="11" t="s">
        <v>24</v>
      </c>
      <c r="J749" s="11" t="s">
        <v>21</v>
      </c>
      <c r="K749" s="11" t="s">
        <v>22</v>
      </c>
      <c r="P749" t="s">
        <v>21</v>
      </c>
      <c r="S749" s="1" t="s">
        <v>23</v>
      </c>
      <c r="U749" t="s">
        <v>24</v>
      </c>
    </row>
    <row r="750" spans="1:21" ht="79.2" x14ac:dyDescent="0.3">
      <c r="A750" s="16" t="s">
        <v>65</v>
      </c>
      <c r="B750" s="16" t="s">
        <v>347</v>
      </c>
      <c r="C750" s="16" t="s">
        <v>348</v>
      </c>
      <c r="D750" s="16" t="s">
        <v>68</v>
      </c>
      <c r="E750" s="17" t="s">
        <v>29</v>
      </c>
      <c r="F750" s="14">
        <f t="shared" ref="F750:F752" si="263">G750</f>
        <v>231.39</v>
      </c>
      <c r="G750" s="14">
        <f t="shared" ref="G750" si="264">ROUND($N$4*P750,2)</f>
        <v>231.39</v>
      </c>
      <c r="H750" s="14">
        <f t="shared" ref="H750" si="265">S750</f>
        <v>0.11</v>
      </c>
      <c r="I750" s="14">
        <f t="shared" ref="I750" si="266">U750</f>
        <v>0</v>
      </c>
      <c r="J750" s="14">
        <f>TRUNC(F750*H750,2)</f>
        <v>25.45</v>
      </c>
      <c r="K750" s="14">
        <f t="shared" ref="K750:K752" si="267">J750</f>
        <v>25.45</v>
      </c>
      <c r="P750">
        <v>308.39999999999998</v>
      </c>
      <c r="S750" s="3">
        <v>0.11</v>
      </c>
      <c r="U750">
        <v>0</v>
      </c>
    </row>
    <row r="751" spans="1:21" ht="66" x14ac:dyDescent="0.3">
      <c r="A751" s="16" t="s">
        <v>65</v>
      </c>
      <c r="B751" s="16" t="s">
        <v>349</v>
      </c>
      <c r="C751" s="16" t="s">
        <v>350</v>
      </c>
      <c r="D751" s="16" t="s">
        <v>68</v>
      </c>
      <c r="E751" s="17" t="s">
        <v>29</v>
      </c>
      <c r="F751" s="14">
        <f t="shared" si="263"/>
        <v>80.53</v>
      </c>
      <c r="G751" s="14">
        <f t="shared" ref="G751:G752" si="268">ROUND($N$4*P751,2)</f>
        <v>80.53</v>
      </c>
      <c r="H751" s="14">
        <f t="shared" ref="H751:H752" si="269">S751</f>
        <v>0.02</v>
      </c>
      <c r="I751" s="14">
        <f t="shared" ref="I751:I752" si="270">U751</f>
        <v>0</v>
      </c>
      <c r="J751" s="14">
        <f>TRUNC(F751*H751,2)</f>
        <v>1.61</v>
      </c>
      <c r="K751" s="14">
        <f t="shared" si="267"/>
        <v>1.61</v>
      </c>
      <c r="P751">
        <v>107.33</v>
      </c>
      <c r="S751" s="3">
        <v>0.02</v>
      </c>
      <c r="U751">
        <v>0</v>
      </c>
    </row>
    <row r="752" spans="1:21" ht="26.4" x14ac:dyDescent="0.3">
      <c r="A752" s="12" t="s">
        <v>25</v>
      </c>
      <c r="B752" s="12" t="s">
        <v>77</v>
      </c>
      <c r="C752" s="12" t="s">
        <v>78</v>
      </c>
      <c r="D752" s="12" t="s">
        <v>28</v>
      </c>
      <c r="E752" s="13" t="s">
        <v>29</v>
      </c>
      <c r="F752" s="14">
        <f t="shared" si="263"/>
        <v>15.15</v>
      </c>
      <c r="G752" s="14">
        <f t="shared" si="268"/>
        <v>15.15</v>
      </c>
      <c r="H752" s="14">
        <f t="shared" si="269"/>
        <v>0.26</v>
      </c>
      <c r="I752" s="14">
        <f t="shared" si="270"/>
        <v>0</v>
      </c>
      <c r="J752" s="14">
        <f>TRUNC(F752*H752,2)</f>
        <v>3.93</v>
      </c>
      <c r="K752" s="14">
        <f t="shared" si="267"/>
        <v>3.93</v>
      </c>
      <c r="P752">
        <v>20.190000000000001</v>
      </c>
      <c r="S752" s="2">
        <v>0.26</v>
      </c>
      <c r="U752">
        <v>0</v>
      </c>
    </row>
    <row r="754" spans="1:21" x14ac:dyDescent="0.3">
      <c r="A754" s="4" t="s">
        <v>362</v>
      </c>
      <c r="B754" s="5"/>
      <c r="C754" s="5"/>
      <c r="D754" s="5"/>
      <c r="E754" s="5"/>
      <c r="F754" s="5"/>
      <c r="G754" s="5"/>
      <c r="H754" s="5"/>
      <c r="I754" s="5"/>
      <c r="J754" s="5"/>
      <c r="K754" s="5"/>
    </row>
    <row r="755" spans="1:21" x14ac:dyDescent="0.3">
      <c r="A755" s="6" t="s">
        <v>5</v>
      </c>
      <c r="B755" s="7"/>
      <c r="C755" s="7" t="s">
        <v>363</v>
      </c>
      <c r="D755" s="5"/>
      <c r="E755" s="5"/>
      <c r="F755" s="5"/>
      <c r="G755" s="5"/>
      <c r="H755" s="5"/>
      <c r="I755" s="5"/>
      <c r="J755" s="5"/>
      <c r="K755" s="5"/>
    </row>
    <row r="756" spans="1:21" x14ac:dyDescent="0.3">
      <c r="A756" s="6" t="s">
        <v>10</v>
      </c>
      <c r="B756" s="7"/>
      <c r="C756" s="7" t="s">
        <v>364</v>
      </c>
      <c r="D756" s="5"/>
      <c r="E756" s="5"/>
      <c r="F756" s="5"/>
      <c r="G756" s="5"/>
      <c r="H756" s="5"/>
      <c r="I756" s="5"/>
      <c r="J756" s="5"/>
      <c r="K756" s="5"/>
    </row>
    <row r="757" spans="1:21" x14ac:dyDescent="0.3">
      <c r="A757" s="6" t="s">
        <v>12</v>
      </c>
      <c r="B757" s="7"/>
      <c r="C757" s="7" t="s">
        <v>13</v>
      </c>
      <c r="D757" s="5"/>
      <c r="E757" s="5"/>
      <c r="F757" s="5"/>
      <c r="G757" s="5"/>
      <c r="H757" s="5"/>
      <c r="I757" s="5"/>
      <c r="J757" s="5"/>
      <c r="K757" s="5"/>
    </row>
    <row r="758" spans="1:21" x14ac:dyDescent="0.3">
      <c r="A758" s="6" t="s">
        <v>14</v>
      </c>
      <c r="B758" s="7"/>
      <c r="C758" s="7" t="s">
        <v>15</v>
      </c>
      <c r="D758" s="5"/>
      <c r="E758" s="5"/>
      <c r="F758" s="5"/>
      <c r="G758" s="5"/>
      <c r="H758" s="5"/>
      <c r="I758" s="5"/>
      <c r="J758" s="5"/>
      <c r="K758" s="5"/>
    </row>
    <row r="759" spans="1:21" x14ac:dyDescent="0.3">
      <c r="A759" s="6" t="s">
        <v>16</v>
      </c>
      <c r="B759" s="7"/>
      <c r="C759" s="7" t="s">
        <v>342</v>
      </c>
      <c r="D759" s="5"/>
      <c r="E759" s="5"/>
      <c r="F759" s="5"/>
      <c r="G759" s="5"/>
      <c r="H759" s="5"/>
      <c r="I759" s="5"/>
      <c r="J759" s="5"/>
      <c r="K759" s="5"/>
    </row>
    <row r="760" spans="1:21" x14ac:dyDescent="0.3">
      <c r="A760" s="6" t="s">
        <v>18</v>
      </c>
      <c r="B760" s="7"/>
      <c r="C760" s="7" t="s">
        <v>159</v>
      </c>
      <c r="D760" s="5"/>
      <c r="E760" s="5"/>
      <c r="F760" s="5"/>
      <c r="G760" s="5"/>
      <c r="H760" s="5"/>
      <c r="I760" s="5"/>
      <c r="J760" s="5"/>
      <c r="K760" s="5"/>
    </row>
    <row r="761" spans="1:21" x14ac:dyDescent="0.3">
      <c r="A761" s="6" t="s">
        <v>20</v>
      </c>
      <c r="B761" s="7"/>
      <c r="C761" s="7"/>
      <c r="D761" s="5"/>
      <c r="E761" s="5"/>
      <c r="F761" s="5"/>
      <c r="G761" s="5"/>
      <c r="H761" s="5"/>
      <c r="I761" s="5"/>
      <c r="J761" s="5"/>
      <c r="K761" s="5"/>
    </row>
    <row r="762" spans="1:21" x14ac:dyDescent="0.3">
      <c r="A762" s="6" t="s">
        <v>21</v>
      </c>
      <c r="B762" s="7"/>
      <c r="C762" s="7">
        <v>47.8</v>
      </c>
      <c r="D762" s="5"/>
      <c r="E762" s="5"/>
      <c r="F762" s="5"/>
      <c r="G762" s="5"/>
      <c r="H762" s="5"/>
      <c r="I762" s="5"/>
      <c r="J762" s="5"/>
      <c r="K762" s="5"/>
    </row>
    <row r="763" spans="1:21" x14ac:dyDescent="0.3">
      <c r="A763" s="6" t="s">
        <v>22</v>
      </c>
      <c r="B763" s="7"/>
      <c r="C763" s="7">
        <v>47.8</v>
      </c>
      <c r="D763" s="5"/>
      <c r="E763" s="5"/>
      <c r="F763" s="5"/>
      <c r="G763" s="5"/>
      <c r="H763" s="5"/>
      <c r="I763" s="5"/>
      <c r="J763" s="5"/>
      <c r="K763" s="5"/>
    </row>
    <row r="764" spans="1:21" ht="27.6" x14ac:dyDescent="0.3">
      <c r="A764" s="9"/>
      <c r="B764" s="9" t="s">
        <v>5</v>
      </c>
      <c r="C764" s="9" t="s">
        <v>10</v>
      </c>
      <c r="D764" s="9" t="s">
        <v>16</v>
      </c>
      <c r="E764" s="10" t="s">
        <v>18</v>
      </c>
      <c r="F764" s="11" t="s">
        <v>21</v>
      </c>
      <c r="G764" s="11" t="s">
        <v>22</v>
      </c>
      <c r="H764" s="11" t="s">
        <v>23</v>
      </c>
      <c r="I764" s="11" t="s">
        <v>24</v>
      </c>
      <c r="J764" s="11" t="s">
        <v>21</v>
      </c>
      <c r="K764" s="11" t="s">
        <v>22</v>
      </c>
      <c r="P764" t="s">
        <v>21</v>
      </c>
      <c r="S764" s="1" t="s">
        <v>23</v>
      </c>
      <c r="U764" t="s">
        <v>24</v>
      </c>
    </row>
    <row r="765" spans="1:21" ht="79.2" x14ac:dyDescent="0.3">
      <c r="A765" s="16" t="s">
        <v>65</v>
      </c>
      <c r="B765" s="16" t="s">
        <v>347</v>
      </c>
      <c r="C765" s="16" t="s">
        <v>348</v>
      </c>
      <c r="D765" s="16" t="s">
        <v>68</v>
      </c>
      <c r="E765" s="17" t="s">
        <v>29</v>
      </c>
      <c r="F765" s="14">
        <f t="shared" ref="F765:F767" si="271">G765</f>
        <v>231.39</v>
      </c>
      <c r="G765" s="14">
        <f t="shared" ref="G765:G767" si="272">ROUND($N$4*P765,2)</f>
        <v>231.39</v>
      </c>
      <c r="H765" s="14">
        <f t="shared" ref="H765:H767" si="273">S765</f>
        <v>0.17</v>
      </c>
      <c r="I765" s="14">
        <f t="shared" ref="I765:I767" si="274">U765</f>
        <v>0</v>
      </c>
      <c r="J765" s="14">
        <f>TRUNC(F765*H765,2)</f>
        <v>39.33</v>
      </c>
      <c r="K765" s="14">
        <f t="shared" ref="K765:K767" si="275">J765</f>
        <v>39.33</v>
      </c>
      <c r="P765">
        <v>308.39999999999998</v>
      </c>
      <c r="S765" s="3">
        <v>0.17</v>
      </c>
      <c r="U765">
        <v>0</v>
      </c>
    </row>
    <row r="766" spans="1:21" ht="66" x14ac:dyDescent="0.3">
      <c r="A766" s="16" t="s">
        <v>65</v>
      </c>
      <c r="B766" s="16" t="s">
        <v>349</v>
      </c>
      <c r="C766" s="16" t="s">
        <v>350</v>
      </c>
      <c r="D766" s="16" t="s">
        <v>68</v>
      </c>
      <c r="E766" s="17" t="s">
        <v>29</v>
      </c>
      <c r="F766" s="14">
        <f t="shared" si="271"/>
        <v>80.53</v>
      </c>
      <c r="G766" s="14">
        <f t="shared" si="272"/>
        <v>80.53</v>
      </c>
      <c r="H766" s="14">
        <f t="shared" si="273"/>
        <v>0.03</v>
      </c>
      <c r="I766" s="14">
        <f t="shared" si="274"/>
        <v>0</v>
      </c>
      <c r="J766" s="14">
        <f>TRUNC(F766*H766,2)</f>
        <v>2.41</v>
      </c>
      <c r="K766" s="14">
        <f t="shared" si="275"/>
        <v>2.41</v>
      </c>
      <c r="P766">
        <v>107.33</v>
      </c>
      <c r="S766" s="3">
        <v>0.03</v>
      </c>
      <c r="U766">
        <v>0</v>
      </c>
    </row>
    <row r="767" spans="1:21" ht="26.4" x14ac:dyDescent="0.3">
      <c r="A767" s="12" t="s">
        <v>25</v>
      </c>
      <c r="B767" s="12" t="s">
        <v>77</v>
      </c>
      <c r="C767" s="12" t="s">
        <v>78</v>
      </c>
      <c r="D767" s="12" t="s">
        <v>28</v>
      </c>
      <c r="E767" s="13" t="s">
        <v>29</v>
      </c>
      <c r="F767" s="14">
        <f t="shared" si="271"/>
        <v>15.15</v>
      </c>
      <c r="G767" s="14">
        <f t="shared" si="272"/>
        <v>15.15</v>
      </c>
      <c r="H767" s="14">
        <f t="shared" si="273"/>
        <v>0.4</v>
      </c>
      <c r="I767" s="14">
        <f t="shared" si="274"/>
        <v>0</v>
      </c>
      <c r="J767" s="14">
        <f>TRUNC(F767*H767,2)</f>
        <v>6.06</v>
      </c>
      <c r="K767" s="14">
        <f t="shared" si="275"/>
        <v>6.06</v>
      </c>
      <c r="P767">
        <v>20.190000000000001</v>
      </c>
      <c r="S767" s="2">
        <v>0.4</v>
      </c>
      <c r="U767">
        <v>0</v>
      </c>
    </row>
    <row r="769" spans="1:21" x14ac:dyDescent="0.3">
      <c r="A769" s="4" t="s">
        <v>367</v>
      </c>
      <c r="B769" s="5"/>
      <c r="C769" s="5"/>
      <c r="D769" s="5"/>
      <c r="E769" s="5"/>
      <c r="F769" s="5"/>
      <c r="G769" s="5"/>
      <c r="H769" s="5"/>
      <c r="I769" s="5"/>
      <c r="J769" s="5"/>
      <c r="K769" s="5"/>
    </row>
    <row r="770" spans="1:21" x14ac:dyDescent="0.3">
      <c r="A770" s="6" t="s">
        <v>5</v>
      </c>
      <c r="B770" s="7"/>
      <c r="C770" s="7" t="s">
        <v>368</v>
      </c>
      <c r="D770" s="5"/>
      <c r="E770" s="5"/>
      <c r="F770" s="5"/>
      <c r="G770" s="5"/>
      <c r="H770" s="5"/>
      <c r="I770" s="5"/>
      <c r="J770" s="5"/>
      <c r="K770" s="5"/>
    </row>
    <row r="771" spans="1:21" x14ac:dyDescent="0.3">
      <c r="A771" s="6" t="s">
        <v>10</v>
      </c>
      <c r="B771" s="7"/>
      <c r="C771" s="7" t="s">
        <v>369</v>
      </c>
      <c r="D771" s="5"/>
      <c r="E771" s="5"/>
      <c r="F771" s="5"/>
      <c r="G771" s="5"/>
      <c r="H771" s="5"/>
      <c r="I771" s="5"/>
      <c r="J771" s="5"/>
      <c r="K771" s="5"/>
    </row>
    <row r="772" spans="1:21" x14ac:dyDescent="0.3">
      <c r="A772" s="6" t="s">
        <v>12</v>
      </c>
      <c r="B772" s="7"/>
      <c r="C772" s="7" t="s">
        <v>13</v>
      </c>
      <c r="D772" s="5"/>
      <c r="E772" s="5"/>
      <c r="F772" s="5"/>
      <c r="G772" s="5"/>
      <c r="H772" s="5"/>
      <c r="I772" s="5"/>
      <c r="J772" s="5"/>
      <c r="K772" s="5"/>
    </row>
    <row r="773" spans="1:21" x14ac:dyDescent="0.3">
      <c r="A773" s="6" t="s">
        <v>14</v>
      </c>
      <c r="B773" s="7"/>
      <c r="C773" s="7" t="s">
        <v>15</v>
      </c>
      <c r="D773" s="5"/>
      <c r="E773" s="5"/>
      <c r="F773" s="5"/>
      <c r="G773" s="5"/>
      <c r="H773" s="5"/>
      <c r="I773" s="5"/>
      <c r="J773" s="5"/>
      <c r="K773" s="5"/>
    </row>
    <row r="774" spans="1:21" x14ac:dyDescent="0.3">
      <c r="A774" s="6" t="s">
        <v>16</v>
      </c>
      <c r="B774" s="7"/>
      <c r="C774" s="7" t="s">
        <v>342</v>
      </c>
      <c r="D774" s="5"/>
      <c r="E774" s="5"/>
      <c r="F774" s="5"/>
      <c r="G774" s="5"/>
      <c r="H774" s="5"/>
      <c r="I774" s="5"/>
      <c r="J774" s="5"/>
      <c r="K774" s="5"/>
    </row>
    <row r="775" spans="1:21" x14ac:dyDescent="0.3">
      <c r="A775" s="6" t="s">
        <v>18</v>
      </c>
      <c r="B775" s="7"/>
      <c r="C775" s="7" t="s">
        <v>159</v>
      </c>
      <c r="D775" s="5"/>
      <c r="E775" s="5"/>
      <c r="F775" s="5"/>
      <c r="G775" s="5"/>
      <c r="H775" s="5"/>
      <c r="I775" s="5"/>
      <c r="J775" s="5"/>
      <c r="K775" s="5"/>
    </row>
    <row r="776" spans="1:21" x14ac:dyDescent="0.3">
      <c r="A776" s="6" t="s">
        <v>20</v>
      </c>
      <c r="B776" s="7"/>
      <c r="C776" s="7"/>
      <c r="D776" s="5"/>
      <c r="E776" s="5"/>
      <c r="F776" s="5"/>
      <c r="G776" s="5"/>
      <c r="H776" s="5"/>
      <c r="I776" s="5"/>
      <c r="J776" s="5"/>
      <c r="K776" s="5"/>
    </row>
    <row r="777" spans="1:21" x14ac:dyDescent="0.3">
      <c r="A777" s="6" t="s">
        <v>21</v>
      </c>
      <c r="B777" s="7"/>
      <c r="C777" s="7">
        <v>3.85</v>
      </c>
      <c r="D777" s="5"/>
      <c r="E777" s="5"/>
      <c r="F777" s="5"/>
      <c r="G777" s="5"/>
      <c r="H777" s="5"/>
      <c r="I777" s="5"/>
      <c r="J777" s="5"/>
      <c r="K777" s="5"/>
    </row>
    <row r="778" spans="1:21" x14ac:dyDescent="0.3">
      <c r="A778" s="6" t="s">
        <v>22</v>
      </c>
      <c r="B778" s="7"/>
      <c r="C778" s="7">
        <v>3.85</v>
      </c>
      <c r="D778" s="5"/>
      <c r="E778" s="5"/>
      <c r="F778" s="5"/>
      <c r="G778" s="5"/>
      <c r="H778" s="5"/>
      <c r="I778" s="5"/>
      <c r="J778" s="5"/>
      <c r="K778" s="5"/>
    </row>
    <row r="779" spans="1:21" ht="27.6" x14ac:dyDescent="0.3">
      <c r="A779" s="9"/>
      <c r="B779" s="9" t="s">
        <v>5</v>
      </c>
      <c r="C779" s="9" t="s">
        <v>10</v>
      </c>
      <c r="D779" s="9" t="s">
        <v>16</v>
      </c>
      <c r="E779" s="10" t="s">
        <v>18</v>
      </c>
      <c r="F779" s="11" t="s">
        <v>21</v>
      </c>
      <c r="G779" s="11" t="s">
        <v>22</v>
      </c>
      <c r="H779" s="11" t="s">
        <v>23</v>
      </c>
      <c r="I779" s="11" t="s">
        <v>24</v>
      </c>
      <c r="J779" s="11" t="s">
        <v>21</v>
      </c>
      <c r="K779" s="11" t="s">
        <v>22</v>
      </c>
      <c r="P779" t="s">
        <v>21</v>
      </c>
      <c r="S779" s="1" t="s">
        <v>23</v>
      </c>
      <c r="U779" t="s">
        <v>24</v>
      </c>
    </row>
    <row r="780" spans="1:21" ht="79.2" x14ac:dyDescent="0.3">
      <c r="A780" s="16" t="s">
        <v>65</v>
      </c>
      <c r="B780" s="16" t="s">
        <v>347</v>
      </c>
      <c r="C780" s="16" t="s">
        <v>348</v>
      </c>
      <c r="D780" s="16" t="s">
        <v>68</v>
      </c>
      <c r="E780" s="17" t="s">
        <v>29</v>
      </c>
      <c r="F780" s="14">
        <f t="shared" ref="F780:F782" si="276">G780</f>
        <v>231.39</v>
      </c>
      <c r="G780" s="14">
        <f t="shared" ref="G780:G782" si="277">ROUND($N$4*P780,2)</f>
        <v>231.39</v>
      </c>
      <c r="H780" s="14">
        <f t="shared" ref="H780:H782" si="278">S780</f>
        <v>1.34E-2</v>
      </c>
      <c r="I780" s="14">
        <f t="shared" ref="I780:I782" si="279">U780</f>
        <v>0</v>
      </c>
      <c r="J780" s="14">
        <f>TRUNC(F780*H780,2)</f>
        <v>3.1</v>
      </c>
      <c r="K780" s="14">
        <f t="shared" ref="K780:K782" si="280">J780</f>
        <v>3.1</v>
      </c>
      <c r="P780">
        <v>308.39999999999998</v>
      </c>
      <c r="S780" s="3">
        <v>1.34E-2</v>
      </c>
      <c r="U780">
        <v>0</v>
      </c>
    </row>
    <row r="781" spans="1:21" ht="66" x14ac:dyDescent="0.3">
      <c r="A781" s="16" t="s">
        <v>65</v>
      </c>
      <c r="B781" s="16" t="s">
        <v>349</v>
      </c>
      <c r="C781" s="16" t="s">
        <v>350</v>
      </c>
      <c r="D781" s="16" t="s">
        <v>68</v>
      </c>
      <c r="E781" s="17" t="s">
        <v>29</v>
      </c>
      <c r="F781" s="14">
        <f t="shared" si="276"/>
        <v>80.53</v>
      </c>
      <c r="G781" s="14">
        <f t="shared" si="277"/>
        <v>80.53</v>
      </c>
      <c r="H781" s="14">
        <f t="shared" si="278"/>
        <v>5.7999999999999996E-3</v>
      </c>
      <c r="I781" s="14">
        <f t="shared" si="279"/>
        <v>0</v>
      </c>
      <c r="J781" s="14">
        <f>TRUNC(F781*H781,2)</f>
        <v>0.46</v>
      </c>
      <c r="K781" s="14">
        <f t="shared" si="280"/>
        <v>0.46</v>
      </c>
      <c r="P781">
        <v>107.33</v>
      </c>
      <c r="S781" s="3">
        <v>5.7999999999999996E-3</v>
      </c>
      <c r="U781">
        <v>0</v>
      </c>
    </row>
    <row r="782" spans="1:21" ht="26.4" x14ac:dyDescent="0.3">
      <c r="A782" s="12" t="s">
        <v>25</v>
      </c>
      <c r="B782" s="12" t="s">
        <v>77</v>
      </c>
      <c r="C782" s="12" t="s">
        <v>78</v>
      </c>
      <c r="D782" s="12" t="s">
        <v>28</v>
      </c>
      <c r="E782" s="13" t="s">
        <v>29</v>
      </c>
      <c r="F782" s="14">
        <f t="shared" si="276"/>
        <v>15.15</v>
      </c>
      <c r="G782" s="14">
        <f t="shared" si="277"/>
        <v>15.15</v>
      </c>
      <c r="H782" s="14">
        <f t="shared" si="278"/>
        <v>1.9199999999999998E-2</v>
      </c>
      <c r="I782" s="14">
        <f t="shared" si="279"/>
        <v>0</v>
      </c>
      <c r="J782" s="14">
        <f>TRUNC(F782*H782,2)</f>
        <v>0.28999999999999998</v>
      </c>
      <c r="K782" s="14">
        <f t="shared" si="280"/>
        <v>0.28999999999999998</v>
      </c>
      <c r="P782">
        <v>20.190000000000001</v>
      </c>
      <c r="S782" s="2">
        <v>1.9199999999999998E-2</v>
      </c>
      <c r="U782">
        <v>0</v>
      </c>
    </row>
    <row r="784" spans="1:21" x14ac:dyDescent="0.3">
      <c r="A784" s="4" t="s">
        <v>370</v>
      </c>
      <c r="B784" s="5"/>
      <c r="C784" s="5"/>
      <c r="D784" s="5"/>
      <c r="E784" s="5"/>
      <c r="F784" s="5"/>
      <c r="G784" s="5"/>
      <c r="H784" s="5"/>
      <c r="I784" s="5"/>
      <c r="J784" s="5"/>
      <c r="K784" s="5"/>
    </row>
    <row r="785" spans="1:21" x14ac:dyDescent="0.3">
      <c r="A785" s="6" t="s">
        <v>5</v>
      </c>
      <c r="B785" s="7"/>
      <c r="C785" s="7" t="s">
        <v>371</v>
      </c>
      <c r="D785" s="5"/>
      <c r="E785" s="5"/>
      <c r="F785" s="5"/>
      <c r="G785" s="5"/>
      <c r="H785" s="5"/>
      <c r="I785" s="5"/>
      <c r="J785" s="5"/>
      <c r="K785" s="5"/>
    </row>
    <row r="786" spans="1:21" x14ac:dyDescent="0.3">
      <c r="A786" s="6" t="s">
        <v>10</v>
      </c>
      <c r="B786" s="7"/>
      <c r="C786" s="7" t="s">
        <v>372</v>
      </c>
      <c r="D786" s="5"/>
      <c r="E786" s="5"/>
      <c r="F786" s="5"/>
      <c r="G786" s="5"/>
      <c r="H786" s="5"/>
      <c r="I786" s="5"/>
      <c r="J786" s="5"/>
      <c r="K786" s="5"/>
    </row>
    <row r="787" spans="1:21" x14ac:dyDescent="0.3">
      <c r="A787" s="6" t="s">
        <v>12</v>
      </c>
      <c r="B787" s="7"/>
      <c r="C787" s="7" t="s">
        <v>13</v>
      </c>
      <c r="D787" s="5"/>
      <c r="E787" s="5"/>
      <c r="F787" s="5"/>
      <c r="G787" s="5"/>
      <c r="H787" s="5"/>
      <c r="I787" s="5"/>
      <c r="J787" s="5"/>
      <c r="K787" s="5"/>
    </row>
    <row r="788" spans="1:21" x14ac:dyDescent="0.3">
      <c r="A788" s="6" t="s">
        <v>14</v>
      </c>
      <c r="B788" s="7"/>
      <c r="C788" s="7" t="s">
        <v>15</v>
      </c>
      <c r="D788" s="5"/>
      <c r="E788" s="5"/>
      <c r="F788" s="5"/>
      <c r="G788" s="5"/>
      <c r="H788" s="5"/>
      <c r="I788" s="5"/>
      <c r="J788" s="5"/>
      <c r="K788" s="5"/>
    </row>
    <row r="789" spans="1:21" x14ac:dyDescent="0.3">
      <c r="A789" s="6" t="s">
        <v>16</v>
      </c>
      <c r="B789" s="7"/>
      <c r="C789" s="7" t="s">
        <v>342</v>
      </c>
      <c r="D789" s="5"/>
      <c r="E789" s="5"/>
      <c r="F789" s="5"/>
      <c r="G789" s="5"/>
      <c r="H789" s="5"/>
      <c r="I789" s="5"/>
      <c r="J789" s="5"/>
      <c r="K789" s="5"/>
    </row>
    <row r="790" spans="1:21" x14ac:dyDescent="0.3">
      <c r="A790" s="6" t="s">
        <v>18</v>
      </c>
      <c r="B790" s="7"/>
      <c r="C790" s="7" t="s">
        <v>159</v>
      </c>
      <c r="D790" s="5"/>
      <c r="E790" s="5"/>
      <c r="F790" s="5"/>
      <c r="G790" s="5"/>
      <c r="H790" s="5"/>
      <c r="I790" s="5"/>
      <c r="J790" s="5"/>
      <c r="K790" s="5"/>
    </row>
    <row r="791" spans="1:21" x14ac:dyDescent="0.3">
      <c r="A791" s="6" t="s">
        <v>20</v>
      </c>
      <c r="B791" s="7"/>
      <c r="C791" s="7"/>
      <c r="D791" s="5"/>
      <c r="E791" s="5"/>
      <c r="F791" s="5"/>
      <c r="G791" s="5"/>
      <c r="H791" s="5"/>
      <c r="I791" s="5"/>
      <c r="J791" s="5"/>
      <c r="K791" s="5"/>
    </row>
    <row r="792" spans="1:21" x14ac:dyDescent="0.3">
      <c r="A792" s="6" t="s">
        <v>21</v>
      </c>
      <c r="B792" s="7"/>
      <c r="C792" s="7">
        <v>20.61</v>
      </c>
      <c r="D792" s="5"/>
      <c r="E792" s="5"/>
      <c r="F792" s="5"/>
      <c r="G792" s="5"/>
      <c r="H792" s="5"/>
      <c r="I792" s="5"/>
      <c r="J792" s="5"/>
      <c r="K792" s="5"/>
    </row>
    <row r="793" spans="1:21" x14ac:dyDescent="0.3">
      <c r="A793" s="6" t="s">
        <v>22</v>
      </c>
      <c r="B793" s="7"/>
      <c r="C793" s="7">
        <v>20.61</v>
      </c>
      <c r="D793" s="5"/>
      <c r="E793" s="5"/>
      <c r="F793" s="5"/>
      <c r="G793" s="5"/>
      <c r="H793" s="5"/>
      <c r="I793" s="5"/>
      <c r="J793" s="5"/>
      <c r="K793" s="5"/>
    </row>
    <row r="794" spans="1:21" ht="27.6" x14ac:dyDescent="0.3">
      <c r="A794" s="9"/>
      <c r="B794" s="9" t="s">
        <v>5</v>
      </c>
      <c r="C794" s="9" t="s">
        <v>10</v>
      </c>
      <c r="D794" s="9" t="s">
        <v>16</v>
      </c>
      <c r="E794" s="10" t="s">
        <v>18</v>
      </c>
      <c r="F794" s="11" t="s">
        <v>21</v>
      </c>
      <c r="G794" s="11" t="s">
        <v>22</v>
      </c>
      <c r="H794" s="11" t="s">
        <v>23</v>
      </c>
      <c r="I794" s="11" t="s">
        <v>24</v>
      </c>
      <c r="J794" s="11" t="s">
        <v>21</v>
      </c>
      <c r="K794" s="11" t="s">
        <v>22</v>
      </c>
      <c r="P794" t="s">
        <v>21</v>
      </c>
      <c r="S794" s="1" t="s">
        <v>23</v>
      </c>
      <c r="U794" t="s">
        <v>24</v>
      </c>
    </row>
    <row r="795" spans="1:21" x14ac:dyDescent="0.3">
      <c r="A795" s="16" t="s">
        <v>65</v>
      </c>
      <c r="B795" s="16" t="s">
        <v>373</v>
      </c>
      <c r="C795" s="16" t="s">
        <v>374</v>
      </c>
      <c r="D795" s="16" t="s">
        <v>68</v>
      </c>
      <c r="E795" s="17" t="s">
        <v>29</v>
      </c>
      <c r="F795" s="14">
        <f t="shared" ref="F795:F798" si="281">G795</f>
        <v>6.91</v>
      </c>
      <c r="G795" s="14">
        <f t="shared" ref="G795:G798" si="282">ROUND($N$4*P795,2)</f>
        <v>6.91</v>
      </c>
      <c r="H795" s="14">
        <f t="shared" ref="H795:H798" si="283">S795</f>
        <v>0.1</v>
      </c>
      <c r="I795" s="14">
        <f t="shared" ref="I795:I798" si="284">U795</f>
        <v>0</v>
      </c>
      <c r="J795" s="14">
        <f>TRUNC(F795*H795,2)</f>
        <v>0.69</v>
      </c>
      <c r="K795" s="14">
        <f t="shared" ref="K795:K798" si="285">J795</f>
        <v>0.69</v>
      </c>
      <c r="P795">
        <v>9.2100000000000009</v>
      </c>
      <c r="S795" s="3">
        <v>0.1</v>
      </c>
      <c r="U795">
        <v>0</v>
      </c>
    </row>
    <row r="796" spans="1:21" x14ac:dyDescent="0.3">
      <c r="A796" s="16" t="s">
        <v>65</v>
      </c>
      <c r="B796" s="16" t="s">
        <v>375</v>
      </c>
      <c r="C796" s="16" t="s">
        <v>374</v>
      </c>
      <c r="D796" s="16" t="s">
        <v>68</v>
      </c>
      <c r="E796" s="17" t="s">
        <v>29</v>
      </c>
      <c r="F796" s="14">
        <f t="shared" si="281"/>
        <v>1.64</v>
      </c>
      <c r="G796" s="14">
        <f t="shared" si="282"/>
        <v>1.64</v>
      </c>
      <c r="H796" s="14">
        <f t="shared" si="283"/>
        <v>3.3000000000000002E-2</v>
      </c>
      <c r="I796" s="14">
        <f t="shared" si="284"/>
        <v>0</v>
      </c>
      <c r="J796" s="14">
        <f>TRUNC(F796*H796,2)</f>
        <v>0.05</v>
      </c>
      <c r="K796" s="14">
        <f t="shared" si="285"/>
        <v>0.05</v>
      </c>
      <c r="P796">
        <v>2.1800000000000002</v>
      </c>
      <c r="S796" s="3">
        <v>3.3000000000000002E-2</v>
      </c>
      <c r="U796">
        <v>0</v>
      </c>
    </row>
    <row r="797" spans="1:21" ht="26.4" x14ac:dyDescent="0.3">
      <c r="A797" s="12" t="s">
        <v>25</v>
      </c>
      <c r="B797" s="12" t="s">
        <v>376</v>
      </c>
      <c r="C797" s="12" t="s">
        <v>377</v>
      </c>
      <c r="D797" s="12" t="s">
        <v>28</v>
      </c>
      <c r="E797" s="13" t="s">
        <v>29</v>
      </c>
      <c r="F797" s="14">
        <f t="shared" si="281"/>
        <v>23.54</v>
      </c>
      <c r="G797" s="14">
        <f t="shared" si="282"/>
        <v>23.54</v>
      </c>
      <c r="H797" s="14">
        <f t="shared" si="283"/>
        <v>0.13300000000000001</v>
      </c>
      <c r="I797" s="14">
        <f t="shared" si="284"/>
        <v>3</v>
      </c>
      <c r="J797" s="19">
        <f>TRUNC(F797*H797,2)+(0.03*H797*F797)+0.002</f>
        <v>3.2259245999999995</v>
      </c>
      <c r="K797" s="19">
        <f t="shared" si="285"/>
        <v>3.2259245999999995</v>
      </c>
      <c r="P797">
        <v>31.37</v>
      </c>
      <c r="S797" s="2">
        <v>0.13300000000000001</v>
      </c>
      <c r="U797">
        <v>3</v>
      </c>
    </row>
    <row r="798" spans="1:21" ht="26.4" x14ac:dyDescent="0.3">
      <c r="A798" s="12" t="s">
        <v>25</v>
      </c>
      <c r="B798" s="12" t="s">
        <v>77</v>
      </c>
      <c r="C798" s="12" t="s">
        <v>78</v>
      </c>
      <c r="D798" s="12" t="s">
        <v>28</v>
      </c>
      <c r="E798" s="13" t="s">
        <v>29</v>
      </c>
      <c r="F798" s="14">
        <f t="shared" si="281"/>
        <v>15.15</v>
      </c>
      <c r="G798" s="14">
        <f t="shared" si="282"/>
        <v>15.15</v>
      </c>
      <c r="H798" s="14">
        <f t="shared" si="283"/>
        <v>1.0669999999999999</v>
      </c>
      <c r="I798" s="14">
        <f t="shared" si="284"/>
        <v>3</v>
      </c>
      <c r="J798" s="19">
        <f>TRUNC(F798*H798,2)+(0.03*H798*F798)</f>
        <v>16.644951500000001</v>
      </c>
      <c r="K798" s="19">
        <f t="shared" si="285"/>
        <v>16.644951500000001</v>
      </c>
      <c r="P798">
        <v>20.190000000000001</v>
      </c>
      <c r="S798" s="2">
        <v>1.0669999999999999</v>
      </c>
      <c r="U798">
        <v>3</v>
      </c>
    </row>
    <row r="800" spans="1:21" x14ac:dyDescent="0.3">
      <c r="A800" s="4" t="s">
        <v>378</v>
      </c>
      <c r="B800" s="5"/>
      <c r="C800" s="5"/>
      <c r="D800" s="5"/>
      <c r="E800" s="5"/>
      <c r="F800" s="5"/>
      <c r="G800" s="5"/>
      <c r="H800" s="5"/>
      <c r="I800" s="5"/>
      <c r="J800" s="5"/>
      <c r="K800" s="5"/>
    </row>
    <row r="801" spans="1:21" x14ac:dyDescent="0.3">
      <c r="A801" s="6" t="s">
        <v>5</v>
      </c>
      <c r="B801" s="7"/>
      <c r="C801" s="7" t="s">
        <v>379</v>
      </c>
      <c r="D801" s="5"/>
      <c r="E801" s="5"/>
      <c r="F801" s="5"/>
      <c r="G801" s="5"/>
      <c r="H801" s="5"/>
      <c r="I801" s="5"/>
      <c r="J801" s="5"/>
      <c r="K801" s="5"/>
    </row>
    <row r="802" spans="1:21" x14ac:dyDescent="0.3">
      <c r="A802" s="6" t="s">
        <v>10</v>
      </c>
      <c r="B802" s="7"/>
      <c r="C802" s="7" t="s">
        <v>380</v>
      </c>
      <c r="D802" s="5"/>
      <c r="E802" s="5"/>
      <c r="F802" s="5"/>
      <c r="G802" s="5"/>
      <c r="H802" s="5"/>
      <c r="I802" s="5"/>
      <c r="J802" s="5"/>
      <c r="K802" s="5"/>
    </row>
    <row r="803" spans="1:21" x14ac:dyDescent="0.3">
      <c r="A803" s="6" t="s">
        <v>12</v>
      </c>
      <c r="B803" s="7"/>
      <c r="C803" s="7" t="s">
        <v>13</v>
      </c>
      <c r="D803" s="5"/>
      <c r="E803" s="5"/>
      <c r="F803" s="5"/>
      <c r="G803" s="5"/>
      <c r="H803" s="5"/>
      <c r="I803" s="5"/>
      <c r="J803" s="5"/>
      <c r="K803" s="5"/>
    </row>
    <row r="804" spans="1:21" x14ac:dyDescent="0.3">
      <c r="A804" s="6" t="s">
        <v>14</v>
      </c>
      <c r="B804" s="7"/>
      <c r="C804" s="7" t="s">
        <v>15</v>
      </c>
      <c r="D804" s="5"/>
      <c r="E804" s="5"/>
      <c r="F804" s="5"/>
      <c r="G804" s="5"/>
      <c r="H804" s="5"/>
      <c r="I804" s="5"/>
      <c r="J804" s="5"/>
      <c r="K804" s="5"/>
    </row>
    <row r="805" spans="1:21" x14ac:dyDescent="0.3">
      <c r="A805" s="6" t="s">
        <v>16</v>
      </c>
      <c r="B805" s="7"/>
      <c r="C805" s="7" t="s">
        <v>342</v>
      </c>
      <c r="D805" s="5"/>
      <c r="E805" s="5"/>
      <c r="F805" s="5"/>
      <c r="G805" s="5"/>
      <c r="H805" s="5"/>
      <c r="I805" s="5"/>
      <c r="J805" s="5"/>
      <c r="K805" s="5"/>
    </row>
    <row r="806" spans="1:21" x14ac:dyDescent="0.3">
      <c r="A806" s="6" t="s">
        <v>18</v>
      </c>
      <c r="B806" s="7"/>
      <c r="C806" s="7" t="s">
        <v>159</v>
      </c>
      <c r="D806" s="5"/>
      <c r="E806" s="5"/>
      <c r="F806" s="5"/>
      <c r="G806" s="5"/>
      <c r="H806" s="5"/>
      <c r="I806" s="5"/>
      <c r="J806" s="5"/>
      <c r="K806" s="5"/>
    </row>
    <row r="807" spans="1:21" x14ac:dyDescent="0.3">
      <c r="A807" s="6" t="s">
        <v>20</v>
      </c>
      <c r="B807" s="7"/>
      <c r="C807" s="7"/>
      <c r="D807" s="5"/>
      <c r="E807" s="5"/>
      <c r="F807" s="5"/>
      <c r="G807" s="5"/>
      <c r="H807" s="5"/>
      <c r="I807" s="5"/>
      <c r="J807" s="5"/>
      <c r="K807" s="5"/>
    </row>
    <row r="808" spans="1:21" x14ac:dyDescent="0.3">
      <c r="A808" s="6" t="s">
        <v>21</v>
      </c>
      <c r="B808" s="7"/>
      <c r="C808" s="7">
        <v>70.209999999999994</v>
      </c>
      <c r="D808" s="5"/>
      <c r="E808" s="5"/>
      <c r="F808" s="5"/>
      <c r="G808" s="5"/>
      <c r="H808" s="5"/>
      <c r="I808" s="5"/>
      <c r="J808" s="5"/>
      <c r="K808" s="5"/>
    </row>
    <row r="809" spans="1:21" x14ac:dyDescent="0.3">
      <c r="A809" s="6" t="s">
        <v>22</v>
      </c>
      <c r="B809" s="7"/>
      <c r="C809" s="7">
        <v>70.209999999999994</v>
      </c>
      <c r="D809" s="5"/>
      <c r="E809" s="5"/>
      <c r="F809" s="5"/>
      <c r="G809" s="5"/>
      <c r="H809" s="5"/>
      <c r="I809" s="5"/>
      <c r="J809" s="5"/>
      <c r="K809" s="5"/>
    </row>
    <row r="810" spans="1:21" ht="27.6" x14ac:dyDescent="0.3">
      <c r="A810" s="9"/>
      <c r="B810" s="9" t="s">
        <v>5</v>
      </c>
      <c r="C810" s="9" t="s">
        <v>10</v>
      </c>
      <c r="D810" s="9" t="s">
        <v>16</v>
      </c>
      <c r="E810" s="10" t="s">
        <v>18</v>
      </c>
      <c r="F810" s="11" t="s">
        <v>21</v>
      </c>
      <c r="G810" s="11" t="s">
        <v>22</v>
      </c>
      <c r="H810" s="11" t="s">
        <v>23</v>
      </c>
      <c r="I810" s="11" t="s">
        <v>24</v>
      </c>
      <c r="J810" s="11" t="s">
        <v>21</v>
      </c>
      <c r="K810" s="11" t="s">
        <v>22</v>
      </c>
      <c r="P810" t="s">
        <v>21</v>
      </c>
      <c r="S810" s="1" t="s">
        <v>23</v>
      </c>
      <c r="U810" t="s">
        <v>24</v>
      </c>
    </row>
    <row r="811" spans="1:21" ht="26.4" x14ac:dyDescent="0.3">
      <c r="A811" s="12" t="s">
        <v>25</v>
      </c>
      <c r="B811" s="12" t="s">
        <v>77</v>
      </c>
      <c r="C811" s="12" t="s">
        <v>78</v>
      </c>
      <c r="D811" s="12" t="s">
        <v>28</v>
      </c>
      <c r="E811" s="13" t="s">
        <v>29</v>
      </c>
      <c r="F811" s="14">
        <f t="shared" ref="F811" si="286">G811</f>
        <v>15.15</v>
      </c>
      <c r="G811" s="14">
        <f t="shared" ref="G811" si="287">ROUND($N$4*P811,2)</f>
        <v>15.15</v>
      </c>
      <c r="H811" s="14">
        <f t="shared" ref="H811" si="288">S811</f>
        <v>4.5</v>
      </c>
      <c r="I811" s="14">
        <f t="shared" ref="I811" si="289">U811</f>
        <v>3</v>
      </c>
      <c r="J811" s="19">
        <f>TRUNC(F811*H811,2)+(0.03*H811*F811)-0.01</f>
        <v>70.205249999999992</v>
      </c>
      <c r="K811" s="19">
        <f t="shared" ref="K811" si="290">J811</f>
        <v>70.205249999999992</v>
      </c>
      <c r="P811">
        <v>20.190000000000001</v>
      </c>
      <c r="S811" s="2">
        <v>4.5</v>
      </c>
      <c r="U811">
        <v>3</v>
      </c>
    </row>
    <row r="813" spans="1:21" x14ac:dyDescent="0.3">
      <c r="A813" s="4" t="s">
        <v>382</v>
      </c>
      <c r="B813" s="5"/>
      <c r="C813" s="5"/>
      <c r="D813" s="5"/>
      <c r="E813" s="5"/>
      <c r="F813" s="5"/>
      <c r="G813" s="5"/>
      <c r="H813" s="5"/>
      <c r="I813" s="5"/>
      <c r="J813" s="5"/>
      <c r="K813" s="5"/>
    </row>
    <row r="814" spans="1:21" x14ac:dyDescent="0.3">
      <c r="A814" s="6" t="s">
        <v>5</v>
      </c>
      <c r="B814" s="7"/>
      <c r="C814" s="7" t="s">
        <v>383</v>
      </c>
      <c r="D814" s="5"/>
      <c r="E814" s="5"/>
      <c r="F814" s="5"/>
      <c r="G814" s="5"/>
      <c r="H814" s="5"/>
      <c r="I814" s="5"/>
      <c r="J814" s="5"/>
      <c r="K814" s="5"/>
    </row>
    <row r="815" spans="1:21" x14ac:dyDescent="0.3">
      <c r="A815" s="6" t="s">
        <v>10</v>
      </c>
      <c r="B815" s="7"/>
      <c r="C815" s="7" t="s">
        <v>384</v>
      </c>
      <c r="D815" s="5"/>
      <c r="E815" s="5"/>
      <c r="F815" s="5"/>
      <c r="G815" s="5"/>
      <c r="H815" s="5"/>
      <c r="I815" s="5"/>
      <c r="J815" s="5"/>
      <c r="K815" s="5"/>
    </row>
    <row r="816" spans="1:21" x14ac:dyDescent="0.3">
      <c r="A816" s="6" t="s">
        <v>12</v>
      </c>
      <c r="B816" s="7"/>
      <c r="C816" s="7" t="s">
        <v>13</v>
      </c>
      <c r="D816" s="5"/>
      <c r="E816" s="5"/>
      <c r="F816" s="5"/>
      <c r="G816" s="5"/>
      <c r="H816" s="5"/>
      <c r="I816" s="5"/>
      <c r="J816" s="5"/>
      <c r="K816" s="5"/>
    </row>
    <row r="817" spans="1:21" x14ac:dyDescent="0.3">
      <c r="A817" s="6" t="s">
        <v>14</v>
      </c>
      <c r="B817" s="7"/>
      <c r="C817" s="7" t="s">
        <v>15</v>
      </c>
      <c r="D817" s="5"/>
      <c r="E817" s="5"/>
      <c r="F817" s="5"/>
      <c r="G817" s="5"/>
      <c r="H817" s="5"/>
      <c r="I817" s="5"/>
      <c r="J817" s="5"/>
      <c r="K817" s="5"/>
    </row>
    <row r="818" spans="1:21" x14ac:dyDescent="0.3">
      <c r="A818" s="6" t="s">
        <v>16</v>
      </c>
      <c r="B818" s="7"/>
      <c r="C818" s="7" t="s">
        <v>385</v>
      </c>
      <c r="D818" s="5"/>
      <c r="E818" s="5"/>
      <c r="F818" s="5"/>
      <c r="G818" s="5"/>
      <c r="H818" s="5"/>
      <c r="I818" s="5"/>
      <c r="J818" s="5"/>
      <c r="K818" s="5"/>
    </row>
    <row r="819" spans="1:21" x14ac:dyDescent="0.3">
      <c r="A819" s="6" t="s">
        <v>18</v>
      </c>
      <c r="B819" s="7"/>
      <c r="C819" s="7" t="s">
        <v>83</v>
      </c>
      <c r="D819" s="5"/>
      <c r="E819" s="5"/>
      <c r="F819" s="5"/>
      <c r="G819" s="5"/>
      <c r="H819" s="5"/>
      <c r="I819" s="5"/>
      <c r="J819" s="5"/>
      <c r="K819" s="5"/>
    </row>
    <row r="820" spans="1:21" x14ac:dyDescent="0.3">
      <c r="A820" s="6" t="s">
        <v>20</v>
      </c>
      <c r="B820" s="7"/>
      <c r="C820" s="7"/>
      <c r="D820" s="5"/>
      <c r="E820" s="5"/>
      <c r="F820" s="5"/>
      <c r="G820" s="5"/>
      <c r="H820" s="5"/>
      <c r="I820" s="5"/>
      <c r="J820" s="5"/>
      <c r="K820" s="5"/>
    </row>
    <row r="821" spans="1:21" x14ac:dyDescent="0.3">
      <c r="A821" s="6" t="s">
        <v>21</v>
      </c>
      <c r="B821" s="7"/>
      <c r="C821" s="7">
        <v>77.040000000000006</v>
      </c>
      <c r="D821" s="5"/>
      <c r="E821" s="5"/>
      <c r="F821" s="5"/>
      <c r="G821" s="5"/>
      <c r="H821" s="5"/>
      <c r="I821" s="5"/>
      <c r="J821" s="5"/>
      <c r="K821" s="5"/>
    </row>
    <row r="822" spans="1:21" x14ac:dyDescent="0.3">
      <c r="A822" s="6" t="s">
        <v>22</v>
      </c>
      <c r="B822" s="7"/>
      <c r="C822" s="7">
        <v>77.040000000000006</v>
      </c>
      <c r="D822" s="5"/>
      <c r="E822" s="5"/>
      <c r="F822" s="5"/>
      <c r="G822" s="5"/>
      <c r="H822" s="5"/>
      <c r="I822" s="5"/>
      <c r="J822" s="5"/>
      <c r="K822" s="5"/>
    </row>
    <row r="823" spans="1:21" ht="27.6" x14ac:dyDescent="0.3">
      <c r="A823" s="9"/>
      <c r="B823" s="9" t="s">
        <v>5</v>
      </c>
      <c r="C823" s="9" t="s">
        <v>10</v>
      </c>
      <c r="D823" s="9" t="s">
        <v>16</v>
      </c>
      <c r="E823" s="10" t="s">
        <v>18</v>
      </c>
      <c r="F823" s="11" t="s">
        <v>21</v>
      </c>
      <c r="G823" s="11" t="s">
        <v>22</v>
      </c>
      <c r="H823" s="11" t="s">
        <v>23</v>
      </c>
      <c r="I823" s="11" t="s">
        <v>24</v>
      </c>
      <c r="J823" s="11" t="s">
        <v>21</v>
      </c>
      <c r="K823" s="11" t="s">
        <v>22</v>
      </c>
      <c r="P823" t="s">
        <v>21</v>
      </c>
      <c r="S823" s="1" t="s">
        <v>23</v>
      </c>
      <c r="U823" t="s">
        <v>24</v>
      </c>
    </row>
    <row r="824" spans="1:21" ht="26.4" x14ac:dyDescent="0.3">
      <c r="A824" s="16" t="s">
        <v>65</v>
      </c>
      <c r="B824" s="16" t="s">
        <v>386</v>
      </c>
      <c r="C824" s="16" t="s">
        <v>387</v>
      </c>
      <c r="D824" s="16" t="s">
        <v>68</v>
      </c>
      <c r="E824" s="17" t="s">
        <v>29</v>
      </c>
      <c r="F824" s="14">
        <f t="shared" ref="F824:F829" si="291">G824</f>
        <v>202.6</v>
      </c>
      <c r="G824" s="14">
        <f t="shared" ref="G824:G829" si="292">ROUND($N$4*P824,2)</f>
        <v>202.6</v>
      </c>
      <c r="H824" s="14">
        <f t="shared" ref="H824:H829" si="293">S824</f>
        <v>7.4999999999999997E-2</v>
      </c>
      <c r="I824" s="14">
        <f t="shared" ref="I824:I829" si="294">U824</f>
        <v>0</v>
      </c>
      <c r="J824" s="14">
        <f>TRUNC(F824*H824,2)</f>
        <v>15.19</v>
      </c>
      <c r="K824" s="14">
        <f t="shared" ref="K824:K829" si="295">J824</f>
        <v>15.19</v>
      </c>
      <c r="P824">
        <v>270.04000000000002</v>
      </c>
      <c r="S824" s="3">
        <v>7.4999999999999997E-2</v>
      </c>
      <c r="U824">
        <v>0</v>
      </c>
    </row>
    <row r="825" spans="1:21" ht="26.4" x14ac:dyDescent="0.3">
      <c r="A825" s="16" t="s">
        <v>65</v>
      </c>
      <c r="B825" s="16" t="s">
        <v>388</v>
      </c>
      <c r="C825" s="16" t="s">
        <v>389</v>
      </c>
      <c r="D825" s="16" t="s">
        <v>68</v>
      </c>
      <c r="E825" s="17" t="s">
        <v>29</v>
      </c>
      <c r="F825" s="14">
        <f t="shared" si="291"/>
        <v>80.92</v>
      </c>
      <c r="G825" s="14">
        <f t="shared" si="292"/>
        <v>80.92</v>
      </c>
      <c r="H825" s="14">
        <f t="shared" si="293"/>
        <v>0.219</v>
      </c>
      <c r="I825" s="14">
        <f t="shared" si="294"/>
        <v>0</v>
      </c>
      <c r="J825" s="14">
        <f>TRUNC(F825*H825,2)</f>
        <v>17.72</v>
      </c>
      <c r="K825" s="14">
        <f t="shared" si="295"/>
        <v>17.72</v>
      </c>
      <c r="P825">
        <v>107.85</v>
      </c>
      <c r="S825" s="3">
        <v>0.219</v>
      </c>
      <c r="U825">
        <v>0</v>
      </c>
    </row>
    <row r="826" spans="1:21" ht="26.4" x14ac:dyDescent="0.3">
      <c r="A826" s="16" t="s">
        <v>65</v>
      </c>
      <c r="B826" s="16" t="s">
        <v>390</v>
      </c>
      <c r="C826" s="16" t="s">
        <v>391</v>
      </c>
      <c r="D826" s="16" t="s">
        <v>68</v>
      </c>
      <c r="E826" s="17" t="s">
        <v>29</v>
      </c>
      <c r="F826" s="14">
        <f t="shared" si="291"/>
        <v>64.069999999999993</v>
      </c>
      <c r="G826" s="14">
        <f t="shared" si="292"/>
        <v>64.069999999999993</v>
      </c>
      <c r="H826" s="14">
        <f t="shared" si="293"/>
        <v>0.20799999999999999</v>
      </c>
      <c r="I826" s="14">
        <f t="shared" si="294"/>
        <v>0</v>
      </c>
      <c r="J826" s="14">
        <f>TRUNC(F826*H826,2)</f>
        <v>13.32</v>
      </c>
      <c r="K826" s="14">
        <f t="shared" si="295"/>
        <v>13.32</v>
      </c>
      <c r="P826">
        <v>85.39</v>
      </c>
      <c r="S826" s="3">
        <v>0.20799999999999999</v>
      </c>
      <c r="U826">
        <v>0</v>
      </c>
    </row>
    <row r="827" spans="1:21" ht="79.2" x14ac:dyDescent="0.3">
      <c r="A827" s="16" t="s">
        <v>65</v>
      </c>
      <c r="B827" s="16" t="s">
        <v>392</v>
      </c>
      <c r="C827" s="16" t="s">
        <v>393</v>
      </c>
      <c r="D827" s="16" t="s">
        <v>68</v>
      </c>
      <c r="E827" s="17" t="s">
        <v>29</v>
      </c>
      <c r="F827" s="14">
        <f t="shared" si="291"/>
        <v>49.92</v>
      </c>
      <c r="G827" s="14">
        <f t="shared" si="292"/>
        <v>49.92</v>
      </c>
      <c r="H827" s="14">
        <f t="shared" si="293"/>
        <v>0.129</v>
      </c>
      <c r="I827" s="14">
        <f t="shared" si="294"/>
        <v>0</v>
      </c>
      <c r="J827" s="14">
        <f>TRUNC(F827*H827,2)</f>
        <v>6.43</v>
      </c>
      <c r="K827" s="14">
        <f t="shared" si="295"/>
        <v>6.43</v>
      </c>
      <c r="P827">
        <v>66.53</v>
      </c>
      <c r="S827" s="3">
        <v>0.129</v>
      </c>
      <c r="U827">
        <v>0</v>
      </c>
    </row>
    <row r="828" spans="1:21" ht="79.2" x14ac:dyDescent="0.3">
      <c r="A828" s="16" t="s">
        <v>65</v>
      </c>
      <c r="B828" s="16" t="s">
        <v>394</v>
      </c>
      <c r="C828" s="16" t="s">
        <v>393</v>
      </c>
      <c r="D828" s="16" t="s">
        <v>68</v>
      </c>
      <c r="E828" s="17" t="s">
        <v>29</v>
      </c>
      <c r="F828" s="14">
        <f t="shared" si="291"/>
        <v>41.84</v>
      </c>
      <c r="G828" s="14">
        <f t="shared" si="292"/>
        <v>41.84</v>
      </c>
      <c r="H828" s="14">
        <f t="shared" si="293"/>
        <v>0.20799999999999999</v>
      </c>
      <c r="I828" s="14">
        <f t="shared" si="294"/>
        <v>0</v>
      </c>
      <c r="J828" s="14">
        <f>TRUNC(F828*H828,2)</f>
        <v>8.6999999999999993</v>
      </c>
      <c r="K828" s="14">
        <f t="shared" si="295"/>
        <v>8.6999999999999993</v>
      </c>
      <c r="P828">
        <v>55.77</v>
      </c>
      <c r="S828" s="3">
        <v>0.20799999999999999</v>
      </c>
      <c r="U828">
        <v>0</v>
      </c>
    </row>
    <row r="829" spans="1:21" ht="26.4" x14ac:dyDescent="0.3">
      <c r="A829" s="12" t="s">
        <v>25</v>
      </c>
      <c r="B829" s="12" t="s">
        <v>77</v>
      </c>
      <c r="C829" s="12" t="s">
        <v>78</v>
      </c>
      <c r="D829" s="12" t="s">
        <v>28</v>
      </c>
      <c r="E829" s="13" t="s">
        <v>29</v>
      </c>
      <c r="F829" s="14">
        <f t="shared" si="291"/>
        <v>15.15</v>
      </c>
      <c r="G829" s="14">
        <f t="shared" si="292"/>
        <v>15.15</v>
      </c>
      <c r="H829" s="14">
        <f t="shared" si="293"/>
        <v>1.004</v>
      </c>
      <c r="I829" s="14">
        <f t="shared" si="294"/>
        <v>3</v>
      </c>
      <c r="J829" s="19">
        <f>TRUNC(F829*H829,2)+(0.03*H829*F829)+0.015</f>
        <v>15.681318000000001</v>
      </c>
      <c r="K829" s="19">
        <f t="shared" si="295"/>
        <v>15.681318000000001</v>
      </c>
      <c r="P829">
        <v>20.190000000000001</v>
      </c>
      <c r="S829" s="2">
        <v>1.004</v>
      </c>
      <c r="U829">
        <v>3</v>
      </c>
    </row>
    <row r="831" spans="1:21" x14ac:dyDescent="0.3">
      <c r="A831" s="4" t="s">
        <v>395</v>
      </c>
      <c r="B831" s="5"/>
      <c r="C831" s="5"/>
      <c r="D831" s="5"/>
      <c r="E831" s="5"/>
      <c r="F831" s="5"/>
      <c r="G831" s="5"/>
      <c r="H831" s="5"/>
      <c r="I831" s="5"/>
      <c r="J831" s="5"/>
      <c r="K831" s="5"/>
    </row>
    <row r="832" spans="1:21" x14ac:dyDescent="0.3">
      <c r="A832" s="6" t="s">
        <v>5</v>
      </c>
      <c r="B832" s="7"/>
      <c r="C832" s="7" t="s">
        <v>396</v>
      </c>
      <c r="D832" s="5"/>
      <c r="E832" s="5"/>
      <c r="F832" s="5"/>
      <c r="G832" s="5"/>
      <c r="H832" s="5"/>
      <c r="I832" s="5"/>
      <c r="J832" s="5"/>
      <c r="K832" s="5"/>
    </row>
    <row r="833" spans="1:21" x14ac:dyDescent="0.3">
      <c r="A833" s="6" t="s">
        <v>10</v>
      </c>
      <c r="B833" s="7"/>
      <c r="C833" s="7" t="s">
        <v>397</v>
      </c>
      <c r="D833" s="5"/>
      <c r="E833" s="5"/>
      <c r="F833" s="5"/>
      <c r="G833" s="5"/>
      <c r="H833" s="5"/>
      <c r="I833" s="5"/>
      <c r="J833" s="5"/>
      <c r="K833" s="5"/>
    </row>
    <row r="834" spans="1:21" x14ac:dyDescent="0.3">
      <c r="A834" s="6" t="s">
        <v>12</v>
      </c>
      <c r="B834" s="7"/>
      <c r="C834" s="7" t="s">
        <v>13</v>
      </c>
      <c r="D834" s="5"/>
      <c r="E834" s="5"/>
      <c r="F834" s="5"/>
      <c r="G834" s="5"/>
      <c r="H834" s="5"/>
      <c r="I834" s="5"/>
      <c r="J834" s="5"/>
      <c r="K834" s="5"/>
    </row>
    <row r="835" spans="1:21" x14ac:dyDescent="0.3">
      <c r="A835" s="6" t="s">
        <v>14</v>
      </c>
      <c r="B835" s="7"/>
      <c r="C835" s="7" t="s">
        <v>15</v>
      </c>
      <c r="D835" s="5"/>
      <c r="E835" s="5"/>
      <c r="F835" s="5"/>
      <c r="G835" s="5"/>
      <c r="H835" s="5"/>
      <c r="I835" s="5"/>
      <c r="J835" s="5"/>
      <c r="K835" s="5"/>
    </row>
    <row r="836" spans="1:21" x14ac:dyDescent="0.3">
      <c r="A836" s="6" t="s">
        <v>16</v>
      </c>
      <c r="B836" s="7"/>
      <c r="C836" s="7" t="s">
        <v>385</v>
      </c>
      <c r="D836" s="5"/>
      <c r="E836" s="5"/>
      <c r="F836" s="5"/>
      <c r="G836" s="5"/>
      <c r="H836" s="5"/>
      <c r="I836" s="5"/>
      <c r="J836" s="5"/>
      <c r="K836" s="5"/>
    </row>
    <row r="837" spans="1:21" x14ac:dyDescent="0.3">
      <c r="A837" s="6" t="s">
        <v>18</v>
      </c>
      <c r="B837" s="7"/>
      <c r="C837" s="7" t="s">
        <v>398</v>
      </c>
      <c r="D837" s="5"/>
      <c r="E837" s="5"/>
      <c r="F837" s="5"/>
      <c r="G837" s="5"/>
      <c r="H837" s="5"/>
      <c r="I837" s="5"/>
      <c r="J837" s="5"/>
      <c r="K837" s="5"/>
    </row>
    <row r="838" spans="1:21" x14ac:dyDescent="0.3">
      <c r="A838" s="6" t="s">
        <v>20</v>
      </c>
      <c r="B838" s="7"/>
      <c r="C838" s="7"/>
      <c r="D838" s="5"/>
      <c r="E838" s="5"/>
      <c r="F838" s="5"/>
      <c r="G838" s="5"/>
      <c r="H838" s="5"/>
      <c r="I838" s="5"/>
      <c r="J838" s="5"/>
      <c r="K838" s="5"/>
    </row>
    <row r="839" spans="1:21" x14ac:dyDescent="0.3">
      <c r="A839" s="6" t="s">
        <v>21</v>
      </c>
      <c r="B839" s="7"/>
      <c r="C839" s="7">
        <v>29.13</v>
      </c>
      <c r="D839" s="5"/>
      <c r="E839" s="5"/>
      <c r="F839" s="5"/>
      <c r="G839" s="5"/>
      <c r="H839" s="5"/>
      <c r="I839" s="5"/>
      <c r="J839" s="5"/>
      <c r="K839" s="5"/>
    </row>
    <row r="840" spans="1:21" x14ac:dyDescent="0.3">
      <c r="A840" s="6" t="s">
        <v>22</v>
      </c>
      <c r="B840" s="7"/>
      <c r="C840" s="7">
        <v>29.13</v>
      </c>
      <c r="D840" s="5"/>
      <c r="E840" s="5"/>
      <c r="F840" s="5"/>
      <c r="G840" s="5"/>
      <c r="H840" s="5"/>
      <c r="I840" s="5"/>
      <c r="J840" s="5"/>
      <c r="K840" s="5"/>
    </row>
    <row r="841" spans="1:21" ht="27.6" x14ac:dyDescent="0.3">
      <c r="A841" s="9"/>
      <c r="B841" s="9" t="s">
        <v>5</v>
      </c>
      <c r="C841" s="9" t="s">
        <v>10</v>
      </c>
      <c r="D841" s="9" t="s">
        <v>16</v>
      </c>
      <c r="E841" s="10" t="s">
        <v>18</v>
      </c>
      <c r="F841" s="11" t="s">
        <v>21</v>
      </c>
      <c r="G841" s="11" t="s">
        <v>22</v>
      </c>
      <c r="H841" s="11" t="s">
        <v>23</v>
      </c>
      <c r="I841" s="11" t="s">
        <v>24</v>
      </c>
      <c r="J841" s="11" t="s">
        <v>21</v>
      </c>
      <c r="K841" s="11" t="s">
        <v>22</v>
      </c>
      <c r="P841" t="s">
        <v>21</v>
      </c>
      <c r="S841" s="1" t="s">
        <v>23</v>
      </c>
      <c r="U841" t="s">
        <v>24</v>
      </c>
    </row>
    <row r="842" spans="1:21" ht="26.4" x14ac:dyDescent="0.3">
      <c r="A842" s="16" t="s">
        <v>65</v>
      </c>
      <c r="B842" s="16" t="s">
        <v>386</v>
      </c>
      <c r="C842" s="16" t="s">
        <v>387</v>
      </c>
      <c r="D842" s="16" t="s">
        <v>68</v>
      </c>
      <c r="E842" s="17" t="s">
        <v>29</v>
      </c>
      <c r="F842" s="14">
        <f t="shared" ref="F842:F843" si="296">G842</f>
        <v>202.6</v>
      </c>
      <c r="G842" s="14">
        <f t="shared" ref="G842:G843" si="297">ROUND($N$4*P842,2)</f>
        <v>202.6</v>
      </c>
      <c r="H842" s="14">
        <f t="shared" ref="H842:H843" si="298">S842</f>
        <v>0.1192</v>
      </c>
      <c r="I842" s="14">
        <f t="shared" ref="I842:I843" si="299">U842</f>
        <v>0</v>
      </c>
      <c r="J842" s="14">
        <f>TRUNC(F842*H842,2)</f>
        <v>24.14</v>
      </c>
      <c r="K842" s="14">
        <f t="shared" ref="K842:K843" si="300">J842</f>
        <v>24.14</v>
      </c>
      <c r="P842">
        <v>270.04000000000002</v>
      </c>
      <c r="S842" s="3">
        <v>0.1192</v>
      </c>
      <c r="U842">
        <v>0</v>
      </c>
    </row>
    <row r="843" spans="1:21" ht="79.2" x14ac:dyDescent="0.3">
      <c r="A843" s="16" t="s">
        <v>65</v>
      </c>
      <c r="B843" s="16" t="s">
        <v>394</v>
      </c>
      <c r="C843" s="16" t="s">
        <v>393</v>
      </c>
      <c r="D843" s="16" t="s">
        <v>68</v>
      </c>
      <c r="E843" s="17" t="s">
        <v>29</v>
      </c>
      <c r="F843" s="14">
        <f t="shared" si="296"/>
        <v>41.84</v>
      </c>
      <c r="G843" s="14">
        <f t="shared" si="297"/>
        <v>41.84</v>
      </c>
      <c r="H843" s="14">
        <f t="shared" si="298"/>
        <v>0.1192</v>
      </c>
      <c r="I843" s="14">
        <f t="shared" si="299"/>
        <v>0</v>
      </c>
      <c r="J843" s="14">
        <f>TRUNC(F843*H843,2)+0.01</f>
        <v>4.99</v>
      </c>
      <c r="K843" s="14">
        <f t="shared" si="300"/>
        <v>4.99</v>
      </c>
      <c r="P843">
        <v>55.77</v>
      </c>
      <c r="S843" s="3">
        <v>0.1192</v>
      </c>
      <c r="U843">
        <v>0</v>
      </c>
    </row>
    <row r="845" spans="1:21" x14ac:dyDescent="0.3">
      <c r="A845" s="4" t="s">
        <v>399</v>
      </c>
      <c r="B845" s="5"/>
      <c r="C845" s="5"/>
      <c r="D845" s="5"/>
      <c r="E845" s="5"/>
      <c r="F845" s="5"/>
      <c r="G845" s="5"/>
      <c r="H845" s="5"/>
      <c r="I845" s="5"/>
      <c r="J845" s="5"/>
      <c r="K845" s="5"/>
    </row>
    <row r="846" spans="1:21" x14ac:dyDescent="0.3">
      <c r="A846" s="6" t="s">
        <v>5</v>
      </c>
      <c r="B846" s="7"/>
      <c r="C846" s="7" t="s">
        <v>400</v>
      </c>
      <c r="D846" s="5"/>
      <c r="E846" s="5"/>
      <c r="F846" s="5"/>
      <c r="G846" s="5"/>
      <c r="H846" s="5"/>
      <c r="I846" s="5"/>
      <c r="J846" s="5"/>
      <c r="K846" s="5"/>
    </row>
    <row r="847" spans="1:21" x14ac:dyDescent="0.3">
      <c r="A847" s="6" t="s">
        <v>10</v>
      </c>
      <c r="B847" s="7"/>
      <c r="C847" s="7" t="s">
        <v>401</v>
      </c>
      <c r="D847" s="5"/>
      <c r="E847" s="5"/>
      <c r="F847" s="5"/>
      <c r="G847" s="5"/>
      <c r="H847" s="5"/>
      <c r="I847" s="5"/>
      <c r="J847" s="5"/>
      <c r="K847" s="5"/>
    </row>
    <row r="848" spans="1:21" x14ac:dyDescent="0.3">
      <c r="A848" s="6" t="s">
        <v>12</v>
      </c>
      <c r="B848" s="7"/>
      <c r="C848" s="7" t="s">
        <v>13</v>
      </c>
      <c r="D848" s="5"/>
      <c r="E848" s="5"/>
      <c r="F848" s="5"/>
      <c r="G848" s="5"/>
      <c r="H848" s="5"/>
      <c r="I848" s="5"/>
      <c r="J848" s="5"/>
      <c r="K848" s="5"/>
    </row>
    <row r="849" spans="1:21" x14ac:dyDescent="0.3">
      <c r="A849" s="6" t="s">
        <v>14</v>
      </c>
      <c r="B849" s="7"/>
      <c r="C849" s="7" t="s">
        <v>15</v>
      </c>
      <c r="D849" s="5"/>
      <c r="E849" s="5"/>
      <c r="F849" s="5"/>
      <c r="G849" s="5"/>
      <c r="H849" s="5"/>
      <c r="I849" s="5"/>
      <c r="J849" s="5"/>
      <c r="K849" s="5"/>
    </row>
    <row r="850" spans="1:21" x14ac:dyDescent="0.3">
      <c r="A850" s="6" t="s">
        <v>16</v>
      </c>
      <c r="B850" s="7"/>
      <c r="C850" s="7" t="s">
        <v>385</v>
      </c>
      <c r="D850" s="5"/>
      <c r="E850" s="5"/>
      <c r="F850" s="5"/>
      <c r="G850" s="5"/>
      <c r="H850" s="5"/>
      <c r="I850" s="5"/>
      <c r="J850" s="5"/>
      <c r="K850" s="5"/>
    </row>
    <row r="851" spans="1:21" x14ac:dyDescent="0.3">
      <c r="A851" s="6" t="s">
        <v>18</v>
      </c>
      <c r="B851" s="7"/>
      <c r="C851" s="7" t="s">
        <v>402</v>
      </c>
      <c r="D851" s="5"/>
      <c r="E851" s="5"/>
      <c r="F851" s="5"/>
      <c r="G851" s="5"/>
      <c r="H851" s="5"/>
      <c r="I851" s="5"/>
      <c r="J851" s="5"/>
      <c r="K851" s="5"/>
    </row>
    <row r="852" spans="1:21" x14ac:dyDescent="0.3">
      <c r="A852" s="6" t="s">
        <v>20</v>
      </c>
      <c r="B852" s="7"/>
      <c r="C852" s="7"/>
      <c r="D852" s="5"/>
      <c r="E852" s="5"/>
      <c r="F852" s="5"/>
      <c r="G852" s="5"/>
      <c r="H852" s="5"/>
      <c r="I852" s="5"/>
      <c r="J852" s="5"/>
      <c r="K852" s="5"/>
    </row>
    <row r="853" spans="1:21" x14ac:dyDescent="0.3">
      <c r="A853" s="6" t="s">
        <v>21</v>
      </c>
      <c r="B853" s="7"/>
      <c r="C853" s="7">
        <v>1.1499999999999999</v>
      </c>
      <c r="D853" s="5"/>
      <c r="E853" s="5"/>
      <c r="F853" s="5"/>
      <c r="G853" s="5"/>
      <c r="H853" s="5"/>
      <c r="I853" s="5"/>
      <c r="J853" s="5"/>
      <c r="K853" s="5"/>
    </row>
    <row r="854" spans="1:21" x14ac:dyDescent="0.3">
      <c r="A854" s="6" t="s">
        <v>22</v>
      </c>
      <c r="B854" s="7"/>
      <c r="C854" s="7">
        <v>1.1499999999999999</v>
      </c>
      <c r="D854" s="5"/>
      <c r="E854" s="5"/>
      <c r="F854" s="5"/>
      <c r="G854" s="5"/>
      <c r="H854" s="5"/>
      <c r="I854" s="5"/>
      <c r="J854" s="5"/>
      <c r="K854" s="5"/>
    </row>
    <row r="855" spans="1:21" ht="27.6" x14ac:dyDescent="0.3">
      <c r="A855" s="9"/>
      <c r="B855" s="9" t="s">
        <v>5</v>
      </c>
      <c r="C855" s="9" t="s">
        <v>10</v>
      </c>
      <c r="D855" s="9" t="s">
        <v>16</v>
      </c>
      <c r="E855" s="10" t="s">
        <v>18</v>
      </c>
      <c r="F855" s="11" t="s">
        <v>21</v>
      </c>
      <c r="G855" s="11" t="s">
        <v>22</v>
      </c>
      <c r="H855" s="11" t="s">
        <v>23</v>
      </c>
      <c r="I855" s="11" t="s">
        <v>24</v>
      </c>
      <c r="J855" s="11" t="s">
        <v>21</v>
      </c>
      <c r="K855" s="11" t="s">
        <v>22</v>
      </c>
      <c r="P855" t="s">
        <v>21</v>
      </c>
      <c r="S855" s="1" t="s">
        <v>23</v>
      </c>
      <c r="U855" t="s">
        <v>24</v>
      </c>
    </row>
    <row r="856" spans="1:21" ht="26.4" x14ac:dyDescent="0.3">
      <c r="A856" s="16" t="s">
        <v>65</v>
      </c>
      <c r="B856" s="16" t="s">
        <v>403</v>
      </c>
      <c r="C856" s="16" t="s">
        <v>404</v>
      </c>
      <c r="D856" s="16" t="s">
        <v>68</v>
      </c>
      <c r="E856" s="17" t="s">
        <v>29</v>
      </c>
      <c r="F856" s="14">
        <f t="shared" ref="F856:F857" si="301">G856</f>
        <v>214.07</v>
      </c>
      <c r="G856" s="14">
        <f t="shared" ref="G856:G857" si="302">ROUND($N$4*P856,2)</f>
        <v>214.07</v>
      </c>
      <c r="H856" s="14">
        <f t="shared" ref="H856:H857" si="303">S856</f>
        <v>2.5999999999999999E-3</v>
      </c>
      <c r="I856" s="14">
        <f t="shared" ref="I856:I857" si="304">U856</f>
        <v>0</v>
      </c>
      <c r="J856" s="14">
        <f>TRUNC(F856*H856,2)</f>
        <v>0.55000000000000004</v>
      </c>
      <c r="K856" s="14">
        <f t="shared" ref="K856:K857" si="305">J856</f>
        <v>0.55000000000000004</v>
      </c>
      <c r="P856">
        <v>285.32</v>
      </c>
      <c r="S856" s="3">
        <v>2.5999999999999999E-3</v>
      </c>
      <c r="U856">
        <v>0</v>
      </c>
    </row>
    <row r="857" spans="1:21" ht="26.4" x14ac:dyDescent="0.3">
      <c r="A857" s="16" t="s">
        <v>65</v>
      </c>
      <c r="B857" s="16" t="s">
        <v>405</v>
      </c>
      <c r="C857" s="16" t="s">
        <v>406</v>
      </c>
      <c r="D857" s="16" t="s">
        <v>68</v>
      </c>
      <c r="E857" s="17" t="s">
        <v>29</v>
      </c>
      <c r="F857" s="14">
        <f t="shared" si="301"/>
        <v>62.13</v>
      </c>
      <c r="G857" s="14">
        <f t="shared" si="302"/>
        <v>62.13</v>
      </c>
      <c r="H857" s="14">
        <f t="shared" si="303"/>
        <v>9.9000000000000008E-3</v>
      </c>
      <c r="I857" s="14">
        <f t="shared" si="304"/>
        <v>0</v>
      </c>
      <c r="J857" s="14">
        <f>TRUNC(F857*H857,2)-0.01</f>
        <v>0.6</v>
      </c>
      <c r="K857" s="14">
        <f t="shared" si="305"/>
        <v>0.6</v>
      </c>
      <c r="P857">
        <v>82.81</v>
      </c>
      <c r="S857" s="3">
        <v>9.9000000000000008E-3</v>
      </c>
      <c r="U857">
        <v>0</v>
      </c>
    </row>
    <row r="859" spans="1:21" x14ac:dyDescent="0.3">
      <c r="A859" s="4" t="s">
        <v>407</v>
      </c>
      <c r="B859" s="5"/>
      <c r="C859" s="5"/>
      <c r="D859" s="5"/>
      <c r="E859" s="5"/>
      <c r="F859" s="5"/>
      <c r="G859" s="5"/>
      <c r="H859" s="5"/>
      <c r="I859" s="5"/>
      <c r="J859" s="5"/>
      <c r="K859" s="5"/>
    </row>
    <row r="860" spans="1:21" x14ac:dyDescent="0.3">
      <c r="A860" s="6" t="s">
        <v>5</v>
      </c>
      <c r="B860" s="7"/>
      <c r="C860" s="7" t="s">
        <v>408</v>
      </c>
      <c r="D860" s="5"/>
      <c r="E860" s="5"/>
      <c r="F860" s="5"/>
      <c r="G860" s="5"/>
      <c r="H860" s="5"/>
      <c r="I860" s="5"/>
      <c r="J860" s="5"/>
      <c r="K860" s="5"/>
    </row>
    <row r="861" spans="1:21" x14ac:dyDescent="0.3">
      <c r="A861" s="6" t="s">
        <v>10</v>
      </c>
      <c r="B861" s="7"/>
      <c r="C861" s="7" t="s">
        <v>409</v>
      </c>
      <c r="D861" s="5"/>
      <c r="E861" s="5"/>
      <c r="F861" s="5"/>
      <c r="G861" s="5"/>
      <c r="H861" s="5"/>
      <c r="I861" s="5"/>
      <c r="J861" s="5"/>
      <c r="K861" s="5"/>
    </row>
    <row r="862" spans="1:21" x14ac:dyDescent="0.3">
      <c r="A862" s="6" t="s">
        <v>12</v>
      </c>
      <c r="B862" s="7"/>
      <c r="C862" s="7" t="s">
        <v>13</v>
      </c>
      <c r="D862" s="5"/>
      <c r="E862" s="5"/>
      <c r="F862" s="5"/>
      <c r="G862" s="5"/>
      <c r="H862" s="5"/>
      <c r="I862" s="5"/>
      <c r="J862" s="5"/>
      <c r="K862" s="5"/>
    </row>
    <row r="863" spans="1:21" x14ac:dyDescent="0.3">
      <c r="A863" s="6" t="s">
        <v>14</v>
      </c>
      <c r="B863" s="7"/>
      <c r="C863" s="7" t="s">
        <v>15</v>
      </c>
      <c r="D863" s="5"/>
      <c r="E863" s="5"/>
      <c r="F863" s="5"/>
      <c r="G863" s="5"/>
      <c r="H863" s="5"/>
      <c r="I863" s="5"/>
      <c r="J863" s="5"/>
      <c r="K863" s="5"/>
    </row>
    <row r="864" spans="1:21" x14ac:dyDescent="0.3">
      <c r="A864" s="6" t="s">
        <v>16</v>
      </c>
      <c r="B864" s="7"/>
      <c r="C864" s="7" t="s">
        <v>385</v>
      </c>
      <c r="D864" s="5"/>
      <c r="E864" s="5"/>
      <c r="F864" s="5"/>
      <c r="G864" s="5"/>
      <c r="H864" s="5"/>
      <c r="I864" s="5"/>
      <c r="J864" s="5"/>
      <c r="K864" s="5"/>
    </row>
    <row r="865" spans="1:21" x14ac:dyDescent="0.3">
      <c r="A865" s="6" t="s">
        <v>18</v>
      </c>
      <c r="B865" s="7"/>
      <c r="C865" s="7" t="s">
        <v>402</v>
      </c>
      <c r="D865" s="5"/>
      <c r="E865" s="5"/>
      <c r="F865" s="5"/>
      <c r="G865" s="5"/>
      <c r="H865" s="5"/>
      <c r="I865" s="5"/>
      <c r="J865" s="5"/>
      <c r="K865" s="5"/>
    </row>
    <row r="866" spans="1:21" x14ac:dyDescent="0.3">
      <c r="A866" s="6" t="s">
        <v>20</v>
      </c>
      <c r="B866" s="7"/>
      <c r="C866" s="7"/>
      <c r="D866" s="5"/>
      <c r="E866" s="5"/>
      <c r="F866" s="5"/>
      <c r="G866" s="5"/>
      <c r="H866" s="5"/>
      <c r="I866" s="5"/>
      <c r="J866" s="5"/>
      <c r="K866" s="5"/>
    </row>
    <row r="867" spans="1:21" x14ac:dyDescent="0.3">
      <c r="A867" s="6" t="s">
        <v>21</v>
      </c>
      <c r="B867" s="7"/>
      <c r="C867" s="7">
        <v>2.76</v>
      </c>
      <c r="D867" s="5"/>
      <c r="E867" s="5"/>
      <c r="F867" s="5"/>
      <c r="G867" s="5"/>
      <c r="H867" s="5"/>
      <c r="I867" s="5"/>
      <c r="J867" s="5"/>
      <c r="K867" s="5"/>
    </row>
    <row r="868" spans="1:21" x14ac:dyDescent="0.3">
      <c r="A868" s="6" t="s">
        <v>22</v>
      </c>
      <c r="B868" s="7"/>
      <c r="C868" s="7">
        <v>2.76</v>
      </c>
      <c r="D868" s="5"/>
      <c r="E868" s="5"/>
      <c r="F868" s="5"/>
      <c r="G868" s="5"/>
      <c r="H868" s="5"/>
      <c r="I868" s="5"/>
      <c r="J868" s="5"/>
      <c r="K868" s="5"/>
    </row>
    <row r="869" spans="1:21" ht="27.6" x14ac:dyDescent="0.3">
      <c r="A869" s="9"/>
      <c r="B869" s="9" t="s">
        <v>5</v>
      </c>
      <c r="C869" s="9" t="s">
        <v>10</v>
      </c>
      <c r="D869" s="9" t="s">
        <v>16</v>
      </c>
      <c r="E869" s="10" t="s">
        <v>18</v>
      </c>
      <c r="F869" s="11" t="s">
        <v>21</v>
      </c>
      <c r="G869" s="11" t="s">
        <v>22</v>
      </c>
      <c r="H869" s="11" t="s">
        <v>23</v>
      </c>
      <c r="I869" s="11" t="s">
        <v>24</v>
      </c>
      <c r="J869" s="11" t="s">
        <v>21</v>
      </c>
      <c r="K869" s="11" t="s">
        <v>22</v>
      </c>
      <c r="P869" t="s">
        <v>21</v>
      </c>
      <c r="S869" s="1" t="s">
        <v>23</v>
      </c>
      <c r="U869" t="s">
        <v>24</v>
      </c>
    </row>
    <row r="870" spans="1:21" ht="39.6" x14ac:dyDescent="0.3">
      <c r="A870" s="16" t="s">
        <v>65</v>
      </c>
      <c r="B870" s="16" t="s">
        <v>410</v>
      </c>
      <c r="C870" s="16" t="s">
        <v>411</v>
      </c>
      <c r="D870" s="16" t="s">
        <v>68</v>
      </c>
      <c r="E870" s="17" t="s">
        <v>29</v>
      </c>
      <c r="F870" s="14">
        <f t="shared" ref="F870:F871" si="306">G870</f>
        <v>195.07</v>
      </c>
      <c r="G870" s="14">
        <f t="shared" ref="G870:G871" si="307">ROUND($N$4*P870,2)</f>
        <v>195.07</v>
      </c>
      <c r="H870" s="14">
        <f t="shared" ref="H870:H871" si="308">S870</f>
        <v>1.2999999999999999E-2</v>
      </c>
      <c r="I870" s="14">
        <f t="shared" ref="I870:I871" si="309">U870</f>
        <v>0</v>
      </c>
      <c r="J870" s="14">
        <f>TRUNC(F870*H870,2)</f>
        <v>2.5299999999999998</v>
      </c>
      <c r="K870" s="14">
        <f t="shared" ref="K870:K871" si="310">J870</f>
        <v>2.5299999999999998</v>
      </c>
      <c r="P870">
        <v>260</v>
      </c>
      <c r="S870" s="3">
        <v>1.2999999999999999E-2</v>
      </c>
      <c r="U870">
        <v>0</v>
      </c>
    </row>
    <row r="871" spans="1:21" ht="39.6" x14ac:dyDescent="0.3">
      <c r="A871" s="16" t="s">
        <v>65</v>
      </c>
      <c r="B871" s="16" t="s">
        <v>412</v>
      </c>
      <c r="C871" s="16" t="s">
        <v>413</v>
      </c>
      <c r="D871" s="16" t="s">
        <v>68</v>
      </c>
      <c r="E871" s="17" t="s">
        <v>29</v>
      </c>
      <c r="F871" s="14">
        <f t="shared" si="306"/>
        <v>66.989999999999995</v>
      </c>
      <c r="G871" s="14">
        <f t="shared" si="307"/>
        <v>66.989999999999995</v>
      </c>
      <c r="H871" s="14">
        <f t="shared" si="308"/>
        <v>3.5000000000000001E-3</v>
      </c>
      <c r="I871" s="14">
        <f t="shared" si="309"/>
        <v>0</v>
      </c>
      <c r="J871" s="14">
        <f>TRUNC(F871*H871,2)</f>
        <v>0.23</v>
      </c>
      <c r="K871" s="14">
        <f t="shared" si="310"/>
        <v>0.23</v>
      </c>
      <c r="P871">
        <v>89.29</v>
      </c>
      <c r="S871" s="3">
        <v>3.5000000000000001E-3</v>
      </c>
      <c r="U871">
        <v>0</v>
      </c>
    </row>
    <row r="873" spans="1:21" x14ac:dyDescent="0.3">
      <c r="A873" s="4" t="s">
        <v>414</v>
      </c>
      <c r="B873" s="5"/>
      <c r="C873" s="5"/>
      <c r="D873" s="5"/>
      <c r="E873" s="5"/>
      <c r="F873" s="5"/>
      <c r="G873" s="5"/>
      <c r="H873" s="5"/>
      <c r="I873" s="5"/>
      <c r="J873" s="5"/>
      <c r="K873" s="5"/>
    </row>
    <row r="874" spans="1:21" x14ac:dyDescent="0.3">
      <c r="A874" s="6" t="s">
        <v>5</v>
      </c>
      <c r="B874" s="7"/>
      <c r="C874" s="7" t="s">
        <v>415</v>
      </c>
      <c r="D874" s="5"/>
      <c r="E874" s="5"/>
      <c r="F874" s="5"/>
      <c r="G874" s="5"/>
      <c r="H874" s="5"/>
      <c r="I874" s="5"/>
      <c r="J874" s="5"/>
      <c r="K874" s="5"/>
    </row>
    <row r="875" spans="1:21" x14ac:dyDescent="0.3">
      <c r="A875" s="6" t="s">
        <v>10</v>
      </c>
      <c r="B875" s="7"/>
      <c r="C875" s="7" t="s">
        <v>416</v>
      </c>
      <c r="D875" s="5"/>
      <c r="E875" s="5"/>
      <c r="F875" s="5"/>
      <c r="G875" s="5"/>
      <c r="H875" s="5"/>
      <c r="I875" s="5"/>
      <c r="J875" s="5"/>
      <c r="K875" s="5"/>
    </row>
    <row r="876" spans="1:21" x14ac:dyDescent="0.3">
      <c r="A876" s="6" t="s">
        <v>12</v>
      </c>
      <c r="B876" s="7"/>
      <c r="C876" s="7" t="s">
        <v>13</v>
      </c>
      <c r="D876" s="5"/>
      <c r="E876" s="5"/>
      <c r="F876" s="5"/>
      <c r="G876" s="5"/>
      <c r="H876" s="5"/>
      <c r="I876" s="5"/>
      <c r="J876" s="5"/>
      <c r="K876" s="5"/>
    </row>
    <row r="877" spans="1:21" x14ac:dyDescent="0.3">
      <c r="A877" s="6" t="s">
        <v>14</v>
      </c>
      <c r="B877" s="7"/>
      <c r="C877" s="7" t="s">
        <v>15</v>
      </c>
      <c r="D877" s="5"/>
      <c r="E877" s="5"/>
      <c r="F877" s="5"/>
      <c r="G877" s="5"/>
      <c r="H877" s="5"/>
      <c r="I877" s="5"/>
      <c r="J877" s="5"/>
      <c r="K877" s="5"/>
    </row>
    <row r="878" spans="1:21" x14ac:dyDescent="0.3">
      <c r="A878" s="6" t="s">
        <v>16</v>
      </c>
      <c r="B878" s="7"/>
      <c r="C878" s="7" t="s">
        <v>385</v>
      </c>
      <c r="D878" s="5"/>
      <c r="E878" s="5"/>
      <c r="F878" s="5"/>
      <c r="G878" s="5"/>
      <c r="H878" s="5"/>
      <c r="I878" s="5"/>
      <c r="J878" s="5"/>
      <c r="K878" s="5"/>
    </row>
    <row r="879" spans="1:21" x14ac:dyDescent="0.3">
      <c r="A879" s="6" t="s">
        <v>18</v>
      </c>
      <c r="B879" s="7"/>
      <c r="C879" s="7" t="s">
        <v>417</v>
      </c>
      <c r="D879" s="5"/>
      <c r="E879" s="5"/>
      <c r="F879" s="5"/>
      <c r="G879" s="5"/>
      <c r="H879" s="5"/>
      <c r="I879" s="5"/>
      <c r="J879" s="5"/>
      <c r="K879" s="5"/>
    </row>
    <row r="880" spans="1:21" x14ac:dyDescent="0.3">
      <c r="A880" s="6" t="s">
        <v>20</v>
      </c>
      <c r="B880" s="7"/>
      <c r="C880" s="7"/>
      <c r="D880" s="5"/>
      <c r="E880" s="5"/>
      <c r="F880" s="5"/>
      <c r="G880" s="5"/>
      <c r="H880" s="5"/>
      <c r="I880" s="5"/>
      <c r="J880" s="5"/>
      <c r="K880" s="5"/>
    </row>
    <row r="881" spans="1:21" x14ac:dyDescent="0.3">
      <c r="A881" s="6" t="s">
        <v>21</v>
      </c>
      <c r="B881" s="7"/>
      <c r="C881" s="7">
        <v>0.38</v>
      </c>
      <c r="D881" s="5"/>
      <c r="E881" s="5"/>
      <c r="F881" s="5"/>
      <c r="G881" s="5"/>
      <c r="H881" s="5"/>
      <c r="I881" s="5"/>
      <c r="J881" s="5"/>
      <c r="K881" s="5"/>
    </row>
    <row r="882" spans="1:21" x14ac:dyDescent="0.3">
      <c r="A882" s="6" t="s">
        <v>22</v>
      </c>
      <c r="B882" s="7"/>
      <c r="C882" s="7">
        <v>0.38</v>
      </c>
      <c r="D882" s="5"/>
      <c r="E882" s="5"/>
      <c r="F882" s="5"/>
      <c r="G882" s="5"/>
      <c r="H882" s="5"/>
      <c r="I882" s="5"/>
      <c r="J882" s="5"/>
      <c r="K882" s="5"/>
    </row>
    <row r="883" spans="1:21" ht="27.6" x14ac:dyDescent="0.3">
      <c r="A883" s="9"/>
      <c r="B883" s="9" t="s">
        <v>5</v>
      </c>
      <c r="C883" s="9" t="s">
        <v>10</v>
      </c>
      <c r="D883" s="9" t="s">
        <v>16</v>
      </c>
      <c r="E883" s="10" t="s">
        <v>18</v>
      </c>
      <c r="F883" s="11" t="s">
        <v>21</v>
      </c>
      <c r="G883" s="11" t="s">
        <v>22</v>
      </c>
      <c r="H883" s="11" t="s">
        <v>23</v>
      </c>
      <c r="I883" s="11" t="s">
        <v>24</v>
      </c>
      <c r="J883" s="11" t="s">
        <v>21</v>
      </c>
      <c r="K883" s="11" t="s">
        <v>22</v>
      </c>
      <c r="P883" t="s">
        <v>21</v>
      </c>
      <c r="S883" s="1" t="s">
        <v>23</v>
      </c>
      <c r="U883" t="s">
        <v>24</v>
      </c>
    </row>
    <row r="884" spans="1:21" ht="26.4" x14ac:dyDescent="0.3">
      <c r="A884" s="16" t="s">
        <v>65</v>
      </c>
      <c r="B884" s="16" t="s">
        <v>418</v>
      </c>
      <c r="C884" s="16" t="s">
        <v>419</v>
      </c>
      <c r="D884" s="16" t="s">
        <v>68</v>
      </c>
      <c r="E884" s="17" t="s">
        <v>29</v>
      </c>
      <c r="F884" s="14">
        <f t="shared" ref="F884" si="311">G884</f>
        <v>296.91000000000003</v>
      </c>
      <c r="G884" s="14">
        <f t="shared" ref="G884" si="312">ROUND($N$4*P884,2)</f>
        <v>296.91000000000003</v>
      </c>
      <c r="H884" s="14">
        <f t="shared" ref="H884" si="313">S884</f>
        <v>1.2999999999999999E-3</v>
      </c>
      <c r="I884" s="14">
        <f t="shared" ref="I884" si="314">U884</f>
        <v>0</v>
      </c>
      <c r="J884" s="14">
        <f>TRUNC(F884*H884,2)</f>
        <v>0.38</v>
      </c>
      <c r="K884" s="14">
        <f t="shared" ref="K884" si="315">J884</f>
        <v>0.38</v>
      </c>
      <c r="P884">
        <v>395.74</v>
      </c>
      <c r="S884" s="3">
        <v>1.2999999999999999E-3</v>
      </c>
      <c r="U884">
        <v>0</v>
      </c>
    </row>
    <row r="886" spans="1:21" x14ac:dyDescent="0.3">
      <c r="A886" s="4" t="s">
        <v>1181</v>
      </c>
      <c r="B886" s="5"/>
      <c r="C886" s="5"/>
      <c r="D886" s="5"/>
      <c r="E886" s="5"/>
      <c r="F886" s="5"/>
      <c r="G886" s="5"/>
      <c r="H886" s="5"/>
      <c r="I886" s="5"/>
      <c r="J886" s="5"/>
    </row>
    <row r="887" spans="1:21" x14ac:dyDescent="0.3">
      <c r="A887" s="6" t="s">
        <v>5</v>
      </c>
      <c r="B887" s="7"/>
      <c r="C887" s="7" t="s">
        <v>1182</v>
      </c>
      <c r="D887" s="5"/>
      <c r="E887" s="5"/>
      <c r="F887" s="5"/>
      <c r="G887" s="5"/>
      <c r="H887" s="5"/>
      <c r="I887" s="5"/>
      <c r="J887" s="5"/>
    </row>
    <row r="888" spans="1:21" x14ac:dyDescent="0.3">
      <c r="A888" s="6" t="s">
        <v>10</v>
      </c>
      <c r="B888" s="7"/>
      <c r="C888" s="7" t="s">
        <v>1183</v>
      </c>
      <c r="D888" s="5"/>
      <c r="E888" s="5"/>
      <c r="F888" s="5"/>
      <c r="G888" s="5"/>
      <c r="H888" s="5"/>
      <c r="I888" s="5"/>
      <c r="J888" s="5"/>
    </row>
    <row r="889" spans="1:21" x14ac:dyDescent="0.3">
      <c r="A889" s="6" t="s">
        <v>12</v>
      </c>
      <c r="B889" s="7"/>
      <c r="C889" s="7" t="s">
        <v>1184</v>
      </c>
      <c r="D889" s="5"/>
      <c r="E889" s="5"/>
      <c r="F889" s="5"/>
      <c r="G889" s="5"/>
      <c r="H889" s="5"/>
      <c r="I889" s="5"/>
      <c r="J889" s="5"/>
    </row>
    <row r="890" spans="1:21" x14ac:dyDescent="0.3">
      <c r="A890" s="6" t="s">
        <v>14</v>
      </c>
      <c r="B890" s="7"/>
      <c r="C890" s="7" t="s">
        <v>15</v>
      </c>
      <c r="D890" s="5"/>
      <c r="E890" s="5"/>
      <c r="F890" s="5"/>
      <c r="G890" s="5"/>
      <c r="H890" s="5"/>
      <c r="I890" s="5"/>
      <c r="J890" s="5"/>
    </row>
    <row r="891" spans="1:21" x14ac:dyDescent="0.3">
      <c r="A891" s="6" t="s">
        <v>18</v>
      </c>
      <c r="B891" s="7"/>
      <c r="C891" s="7" t="s">
        <v>1185</v>
      </c>
      <c r="D891" s="5"/>
      <c r="E891" s="5"/>
      <c r="F891" s="5"/>
      <c r="G891" s="5"/>
      <c r="H891" s="5"/>
      <c r="I891" s="5"/>
      <c r="J891" s="5"/>
    </row>
    <row r="892" spans="1:21" x14ac:dyDescent="0.3">
      <c r="A892" s="6" t="s">
        <v>21</v>
      </c>
      <c r="B892" s="7"/>
      <c r="C892" s="7">
        <v>15.42</v>
      </c>
      <c r="D892" s="5"/>
      <c r="E892" s="5"/>
      <c r="F892" s="5"/>
      <c r="G892" s="5"/>
      <c r="H892" s="5"/>
      <c r="I892" s="5"/>
      <c r="J892" s="5"/>
    </row>
    <row r="893" spans="1:21" x14ac:dyDescent="0.3">
      <c r="A893" s="6" t="s">
        <v>22</v>
      </c>
      <c r="B893" s="7"/>
      <c r="C893" s="7">
        <v>15.42</v>
      </c>
      <c r="D893" s="5"/>
      <c r="E893" s="5"/>
      <c r="F893" s="5"/>
      <c r="G893" s="5"/>
      <c r="H893" s="5"/>
      <c r="I893" s="5"/>
      <c r="J893" s="5"/>
    </row>
    <row r="894" spans="1:21" ht="27.6" x14ac:dyDescent="0.3">
      <c r="A894" s="9"/>
      <c r="B894" s="9" t="s">
        <v>458</v>
      </c>
      <c r="C894" s="9" t="s">
        <v>10</v>
      </c>
      <c r="D894" s="9" t="s">
        <v>16</v>
      </c>
      <c r="E894" s="10" t="s">
        <v>18</v>
      </c>
      <c r="F894" s="11" t="s">
        <v>21</v>
      </c>
      <c r="G894" s="11" t="s">
        <v>22</v>
      </c>
      <c r="H894" s="11" t="s">
        <v>23</v>
      </c>
      <c r="I894" s="11" t="s">
        <v>21</v>
      </c>
      <c r="J894" s="11" t="s">
        <v>22</v>
      </c>
      <c r="P894" t="s">
        <v>21</v>
      </c>
      <c r="S894" s="1" t="s">
        <v>23</v>
      </c>
      <c r="U894" t="s">
        <v>21</v>
      </c>
    </row>
    <row r="895" spans="1:21" ht="26.4" x14ac:dyDescent="0.3">
      <c r="A895" s="12" t="s">
        <v>25</v>
      </c>
      <c r="B895" s="12" t="s">
        <v>1187</v>
      </c>
      <c r="C895" s="12" t="s">
        <v>1188</v>
      </c>
      <c r="D895" s="12" t="s">
        <v>182</v>
      </c>
      <c r="E895" s="13" t="s">
        <v>1185</v>
      </c>
      <c r="F895" s="14">
        <v>15.42</v>
      </c>
      <c r="G895" s="14">
        <v>15.42</v>
      </c>
      <c r="H895" s="14" t="s">
        <v>522</v>
      </c>
      <c r="I895" s="14">
        <v>15.42</v>
      </c>
      <c r="J895" s="14">
        <v>15.42</v>
      </c>
      <c r="P895" t="s">
        <v>1186</v>
      </c>
      <c r="S895" s="2" t="s">
        <v>522</v>
      </c>
      <c r="U895" t="s">
        <v>1186</v>
      </c>
    </row>
    <row r="902" spans="1:21" x14ac:dyDescent="0.3">
      <c r="A902" s="4" t="s">
        <v>420</v>
      </c>
      <c r="B902" s="5"/>
      <c r="C902" s="5"/>
      <c r="D902" s="5"/>
      <c r="E902" s="5"/>
      <c r="F902" s="5"/>
      <c r="G902" s="5"/>
      <c r="H902" s="5"/>
      <c r="I902" s="5"/>
      <c r="J902" s="5"/>
      <c r="K902" s="5"/>
    </row>
    <row r="903" spans="1:21" x14ac:dyDescent="0.3">
      <c r="A903" s="6" t="s">
        <v>5</v>
      </c>
      <c r="B903" s="7"/>
      <c r="C903" s="7" t="s">
        <v>421</v>
      </c>
      <c r="D903" s="5"/>
      <c r="E903" s="5"/>
      <c r="F903" s="5"/>
      <c r="G903" s="5"/>
      <c r="H903" s="5"/>
      <c r="I903" s="5"/>
      <c r="J903" s="5"/>
      <c r="K903" s="5"/>
    </row>
    <row r="904" spans="1:21" x14ac:dyDescent="0.3">
      <c r="A904" s="6" t="s">
        <v>10</v>
      </c>
      <c r="B904" s="7"/>
      <c r="C904" s="7" t="s">
        <v>422</v>
      </c>
      <c r="D904" s="5"/>
      <c r="E904" s="5"/>
      <c r="F904" s="5"/>
      <c r="G904" s="5"/>
      <c r="H904" s="5"/>
      <c r="I904" s="5"/>
      <c r="J904" s="5"/>
      <c r="K904" s="5"/>
    </row>
    <row r="905" spans="1:21" x14ac:dyDescent="0.3">
      <c r="A905" s="6" t="s">
        <v>12</v>
      </c>
      <c r="B905" s="7"/>
      <c r="C905" s="7" t="s">
        <v>13</v>
      </c>
      <c r="D905" s="5"/>
      <c r="E905" s="5"/>
      <c r="F905" s="5"/>
      <c r="G905" s="5"/>
      <c r="H905" s="5"/>
      <c r="I905" s="5"/>
      <c r="J905" s="5"/>
      <c r="K905" s="5"/>
    </row>
    <row r="906" spans="1:21" x14ac:dyDescent="0.3">
      <c r="A906" s="6" t="s">
        <v>14</v>
      </c>
      <c r="B906" s="7"/>
      <c r="C906" s="7" t="s">
        <v>15</v>
      </c>
      <c r="D906" s="5"/>
      <c r="E906" s="5"/>
      <c r="F906" s="5"/>
      <c r="G906" s="5"/>
      <c r="H906" s="5"/>
      <c r="I906" s="5"/>
      <c r="J906" s="5"/>
      <c r="K906" s="5"/>
    </row>
    <row r="907" spans="1:21" x14ac:dyDescent="0.3">
      <c r="A907" s="6" t="s">
        <v>16</v>
      </c>
      <c r="B907" s="7"/>
      <c r="C907" s="7" t="s">
        <v>423</v>
      </c>
      <c r="D907" s="5"/>
      <c r="E907" s="5"/>
      <c r="F907" s="5"/>
      <c r="G907" s="5"/>
      <c r="H907" s="5"/>
      <c r="I907" s="5"/>
      <c r="J907" s="5"/>
      <c r="K907" s="5"/>
    </row>
    <row r="908" spans="1:21" x14ac:dyDescent="0.3">
      <c r="A908" s="6" t="s">
        <v>18</v>
      </c>
      <c r="B908" s="7"/>
      <c r="C908" s="7" t="s">
        <v>51</v>
      </c>
      <c r="D908" s="5"/>
      <c r="E908" s="5"/>
      <c r="F908" s="5"/>
      <c r="G908" s="5"/>
      <c r="H908" s="5"/>
      <c r="I908" s="5"/>
      <c r="J908" s="5"/>
      <c r="K908" s="5"/>
    </row>
    <row r="909" spans="1:21" x14ac:dyDescent="0.3">
      <c r="A909" s="6" t="s">
        <v>20</v>
      </c>
      <c r="B909" s="7"/>
      <c r="C909" s="7"/>
      <c r="D909" s="5"/>
      <c r="E909" s="5"/>
      <c r="F909" s="5"/>
      <c r="G909" s="5"/>
      <c r="H909" s="5"/>
      <c r="I909" s="5"/>
      <c r="J909" s="5"/>
      <c r="K909" s="5"/>
    </row>
    <row r="910" spans="1:21" x14ac:dyDescent="0.3">
      <c r="A910" s="6" t="s">
        <v>21</v>
      </c>
      <c r="B910" s="7"/>
      <c r="C910" s="7">
        <v>68.400000000000006</v>
      </c>
      <c r="D910" s="5"/>
      <c r="E910" s="5"/>
      <c r="F910" s="5"/>
      <c r="G910" s="5"/>
      <c r="H910" s="5"/>
      <c r="I910" s="5"/>
      <c r="J910" s="5"/>
      <c r="K910" s="5"/>
    </row>
    <row r="911" spans="1:21" x14ac:dyDescent="0.3">
      <c r="A911" s="6" t="s">
        <v>22</v>
      </c>
      <c r="B911" s="7"/>
      <c r="C911" s="7">
        <v>68.400000000000006</v>
      </c>
      <c r="D911" s="5"/>
      <c r="E911" s="5"/>
      <c r="F911" s="5"/>
      <c r="G911" s="5"/>
      <c r="H911" s="5"/>
      <c r="I911" s="5"/>
      <c r="J911" s="5"/>
      <c r="K911" s="5"/>
    </row>
    <row r="912" spans="1:21" ht="27.6" x14ac:dyDescent="0.3">
      <c r="A912" s="9"/>
      <c r="B912" s="9" t="s">
        <v>5</v>
      </c>
      <c r="C912" s="9" t="s">
        <v>10</v>
      </c>
      <c r="D912" s="9" t="s">
        <v>16</v>
      </c>
      <c r="E912" s="10" t="s">
        <v>18</v>
      </c>
      <c r="F912" s="11" t="s">
        <v>21</v>
      </c>
      <c r="G912" s="11" t="s">
        <v>22</v>
      </c>
      <c r="H912" s="11" t="s">
        <v>23</v>
      </c>
      <c r="I912" s="11" t="s">
        <v>24</v>
      </c>
      <c r="J912" s="11" t="s">
        <v>21</v>
      </c>
      <c r="K912" s="11" t="s">
        <v>22</v>
      </c>
      <c r="P912" t="s">
        <v>21</v>
      </c>
      <c r="S912" s="1" t="s">
        <v>23</v>
      </c>
      <c r="U912" t="s">
        <v>24</v>
      </c>
    </row>
    <row r="913" spans="1:21" ht="79.2" x14ac:dyDescent="0.3">
      <c r="A913" s="16" t="s">
        <v>65</v>
      </c>
      <c r="B913" s="16" t="s">
        <v>424</v>
      </c>
      <c r="C913" s="16" t="s">
        <v>425</v>
      </c>
      <c r="D913" s="16" t="s">
        <v>385</v>
      </c>
      <c r="E913" s="17" t="s">
        <v>417</v>
      </c>
      <c r="F913" s="14">
        <f t="shared" ref="F913:F916" si="316">G913</f>
        <v>1.4</v>
      </c>
      <c r="G913" s="14">
        <f t="shared" ref="G913:G916" si="317">ROUND($N$4*P913,2)</f>
        <v>1.4</v>
      </c>
      <c r="H913" s="14">
        <f t="shared" ref="H913:H916" si="318">S913</f>
        <v>6</v>
      </c>
      <c r="I913" s="14">
        <f t="shared" ref="I913:I916" si="319">U913</f>
        <v>0</v>
      </c>
      <c r="J913" s="14">
        <f>TRUNC(F913*H913,2)</f>
        <v>8.4</v>
      </c>
      <c r="K913" s="14">
        <f t="shared" ref="K913:K916" si="320">J913</f>
        <v>8.4</v>
      </c>
      <c r="P913">
        <v>1.86</v>
      </c>
      <c r="S913" s="3">
        <v>6</v>
      </c>
      <c r="U913">
        <v>0</v>
      </c>
    </row>
    <row r="914" spans="1:21" ht="79.2" x14ac:dyDescent="0.3">
      <c r="A914" s="16" t="s">
        <v>65</v>
      </c>
      <c r="B914" s="16" t="s">
        <v>426</v>
      </c>
      <c r="C914" s="16" t="s">
        <v>427</v>
      </c>
      <c r="D914" s="16" t="s">
        <v>385</v>
      </c>
      <c r="E914" s="17" t="s">
        <v>402</v>
      </c>
      <c r="F914" s="14">
        <f t="shared" si="316"/>
        <v>85.44</v>
      </c>
      <c r="G914" s="14">
        <f t="shared" si="317"/>
        <v>85.44</v>
      </c>
      <c r="H914" s="14">
        <f t="shared" si="318"/>
        <v>0.3</v>
      </c>
      <c r="I914" s="14">
        <f t="shared" si="319"/>
        <v>0</v>
      </c>
      <c r="J914" s="14">
        <f>TRUNC(F914*H914,2)</f>
        <v>25.63</v>
      </c>
      <c r="K914" s="14">
        <f t="shared" si="320"/>
        <v>25.63</v>
      </c>
      <c r="P914">
        <v>113.88</v>
      </c>
      <c r="S914" s="3">
        <v>0.3</v>
      </c>
      <c r="U914">
        <v>0</v>
      </c>
    </row>
    <row r="915" spans="1:21" ht="39.6" x14ac:dyDescent="0.3">
      <c r="A915" s="12" t="s">
        <v>25</v>
      </c>
      <c r="B915" s="12" t="s">
        <v>428</v>
      </c>
      <c r="C915" s="12" t="s">
        <v>429</v>
      </c>
      <c r="D915" s="12" t="s">
        <v>182</v>
      </c>
      <c r="E915" s="13" t="s">
        <v>183</v>
      </c>
      <c r="F915" s="14">
        <f t="shared" si="316"/>
        <v>5.51</v>
      </c>
      <c r="G915" s="14">
        <f t="shared" si="317"/>
        <v>5.51</v>
      </c>
      <c r="H915" s="14">
        <f t="shared" si="318"/>
        <v>2</v>
      </c>
      <c r="I915" s="14">
        <f t="shared" si="319"/>
        <v>0</v>
      </c>
      <c r="J915" s="14">
        <f>TRUNC(F915*H915,2)</f>
        <v>11.02</v>
      </c>
      <c r="K915" s="14">
        <f t="shared" si="320"/>
        <v>11.02</v>
      </c>
      <c r="P915">
        <v>7.34</v>
      </c>
      <c r="S915" s="2">
        <v>2</v>
      </c>
      <c r="U915">
        <v>0</v>
      </c>
    </row>
    <row r="916" spans="1:21" ht="26.4" x14ac:dyDescent="0.3">
      <c r="A916" s="12" t="s">
        <v>25</v>
      </c>
      <c r="B916" s="12" t="s">
        <v>77</v>
      </c>
      <c r="C916" s="12" t="s">
        <v>78</v>
      </c>
      <c r="D916" s="12" t="s">
        <v>28</v>
      </c>
      <c r="E916" s="13" t="s">
        <v>29</v>
      </c>
      <c r="F916" s="14">
        <f t="shared" si="316"/>
        <v>15.15</v>
      </c>
      <c r="G916" s="14">
        <f t="shared" si="317"/>
        <v>15.15</v>
      </c>
      <c r="H916" s="14">
        <f t="shared" si="318"/>
        <v>1.5</v>
      </c>
      <c r="I916" s="14">
        <f t="shared" si="319"/>
        <v>3</v>
      </c>
      <c r="J916" s="19">
        <f>TRUNC(F916*H916,2)+(0.03*H916*F916)-0.05</f>
        <v>23.351749999999999</v>
      </c>
      <c r="K916" s="19">
        <f t="shared" si="320"/>
        <v>23.351749999999999</v>
      </c>
      <c r="P916">
        <v>20.190000000000001</v>
      </c>
      <c r="S916" s="2">
        <v>1.5</v>
      </c>
      <c r="U916">
        <v>3</v>
      </c>
    </row>
    <row r="918" spans="1:21" x14ac:dyDescent="0.3">
      <c r="A918" s="4" t="s">
        <v>430</v>
      </c>
      <c r="B918" s="5"/>
      <c r="C918" s="5"/>
      <c r="D918" s="5"/>
      <c r="E918" s="5"/>
      <c r="F918" s="5"/>
      <c r="G918" s="5"/>
      <c r="H918" s="5"/>
      <c r="I918" s="5"/>
      <c r="J918" s="5"/>
      <c r="K918" s="5"/>
    </row>
    <row r="919" spans="1:21" x14ac:dyDescent="0.3">
      <c r="A919" s="6" t="s">
        <v>5</v>
      </c>
      <c r="B919" s="7"/>
      <c r="C919" s="7" t="s">
        <v>431</v>
      </c>
      <c r="D919" s="5"/>
      <c r="E919" s="5"/>
      <c r="F919" s="5"/>
      <c r="G919" s="5"/>
      <c r="H919" s="5"/>
      <c r="I919" s="5"/>
      <c r="J919" s="5"/>
      <c r="K919" s="5"/>
    </row>
    <row r="920" spans="1:21" x14ac:dyDescent="0.3">
      <c r="A920" s="6" t="s">
        <v>10</v>
      </c>
      <c r="B920" s="7"/>
      <c r="C920" s="7" t="s">
        <v>432</v>
      </c>
      <c r="D920" s="5"/>
      <c r="E920" s="5"/>
      <c r="F920" s="5"/>
      <c r="G920" s="5"/>
      <c r="H920" s="5"/>
      <c r="I920" s="5"/>
      <c r="J920" s="5"/>
      <c r="K920" s="5"/>
    </row>
    <row r="921" spans="1:21" x14ac:dyDescent="0.3">
      <c r="A921" s="6" t="s">
        <v>12</v>
      </c>
      <c r="B921" s="7"/>
      <c r="C921" s="7" t="s">
        <v>13</v>
      </c>
      <c r="D921" s="5"/>
      <c r="E921" s="5"/>
      <c r="F921" s="5"/>
      <c r="G921" s="5"/>
      <c r="H921" s="5"/>
      <c r="I921" s="5"/>
      <c r="J921" s="5"/>
      <c r="K921" s="5"/>
    </row>
    <row r="922" spans="1:21" x14ac:dyDescent="0.3">
      <c r="A922" s="6" t="s">
        <v>14</v>
      </c>
      <c r="B922" s="7"/>
      <c r="C922" s="7" t="s">
        <v>15</v>
      </c>
      <c r="D922" s="5"/>
      <c r="E922" s="5"/>
      <c r="F922" s="5"/>
      <c r="G922" s="5"/>
      <c r="H922" s="5"/>
      <c r="I922" s="5"/>
      <c r="J922" s="5"/>
      <c r="K922" s="5"/>
    </row>
    <row r="923" spans="1:21" x14ac:dyDescent="0.3">
      <c r="A923" s="6" t="s">
        <v>16</v>
      </c>
      <c r="B923" s="7"/>
      <c r="C923" s="7" t="s">
        <v>423</v>
      </c>
      <c r="D923" s="5"/>
      <c r="E923" s="5"/>
      <c r="F923" s="5"/>
      <c r="G923" s="5"/>
      <c r="H923" s="5"/>
      <c r="I923" s="5"/>
      <c r="J923" s="5"/>
      <c r="K923" s="5"/>
    </row>
    <row r="924" spans="1:21" x14ac:dyDescent="0.3">
      <c r="A924" s="6" t="s">
        <v>18</v>
      </c>
      <c r="B924" s="7"/>
      <c r="C924" s="7" t="s">
        <v>51</v>
      </c>
      <c r="D924" s="5"/>
      <c r="E924" s="5"/>
      <c r="F924" s="5"/>
      <c r="G924" s="5"/>
      <c r="H924" s="5"/>
      <c r="I924" s="5"/>
      <c r="J924" s="5"/>
      <c r="K924" s="5"/>
    </row>
    <row r="925" spans="1:21" x14ac:dyDescent="0.3">
      <c r="A925" s="6" t="s">
        <v>20</v>
      </c>
      <c r="B925" s="7"/>
      <c r="C925" s="7"/>
      <c r="D925" s="5"/>
      <c r="E925" s="5"/>
      <c r="F925" s="5"/>
      <c r="G925" s="5"/>
      <c r="H925" s="5"/>
      <c r="I925" s="5"/>
      <c r="J925" s="5"/>
      <c r="K925" s="5"/>
    </row>
    <row r="926" spans="1:21" x14ac:dyDescent="0.3">
      <c r="A926" s="6" t="s">
        <v>21</v>
      </c>
      <c r="B926" s="7"/>
      <c r="C926" s="7">
        <v>5.3</v>
      </c>
      <c r="D926" s="5"/>
      <c r="E926" s="5"/>
      <c r="F926" s="5"/>
      <c r="G926" s="5"/>
      <c r="H926" s="5"/>
      <c r="I926" s="5"/>
      <c r="J926" s="5"/>
      <c r="K926" s="5"/>
    </row>
    <row r="927" spans="1:21" x14ac:dyDescent="0.3">
      <c r="A927" s="6" t="s">
        <v>22</v>
      </c>
      <c r="B927" s="7"/>
      <c r="C927" s="7">
        <v>5.3</v>
      </c>
      <c r="D927" s="5"/>
      <c r="E927" s="5"/>
      <c r="F927" s="5"/>
      <c r="G927" s="5"/>
      <c r="H927" s="5"/>
      <c r="I927" s="5"/>
      <c r="J927" s="5"/>
      <c r="K927" s="5"/>
    </row>
    <row r="928" spans="1:21" ht="27.6" x14ac:dyDescent="0.3">
      <c r="A928" s="9"/>
      <c r="B928" s="9" t="s">
        <v>5</v>
      </c>
      <c r="C928" s="9" t="s">
        <v>10</v>
      </c>
      <c r="D928" s="9" t="s">
        <v>16</v>
      </c>
      <c r="E928" s="10" t="s">
        <v>18</v>
      </c>
      <c r="F928" s="11" t="s">
        <v>21</v>
      </c>
      <c r="G928" s="11" t="s">
        <v>22</v>
      </c>
      <c r="H928" s="11" t="s">
        <v>23</v>
      </c>
      <c r="I928" s="11" t="s">
        <v>24</v>
      </c>
      <c r="J928" s="11" t="s">
        <v>21</v>
      </c>
      <c r="K928" s="11" t="s">
        <v>22</v>
      </c>
      <c r="P928" t="s">
        <v>21</v>
      </c>
      <c r="S928" s="1" t="s">
        <v>23</v>
      </c>
      <c r="U928" t="s">
        <v>24</v>
      </c>
    </row>
    <row r="929" spans="1:21" ht="26.4" x14ac:dyDescent="0.3">
      <c r="A929" s="12" t="s">
        <v>25</v>
      </c>
      <c r="B929" s="12" t="s">
        <v>77</v>
      </c>
      <c r="C929" s="12" t="s">
        <v>78</v>
      </c>
      <c r="D929" s="12" t="s">
        <v>28</v>
      </c>
      <c r="E929" s="13" t="s">
        <v>29</v>
      </c>
      <c r="F929" s="14">
        <f t="shared" ref="F929" si="321">G929</f>
        <v>15.15</v>
      </c>
      <c r="G929" s="14">
        <f t="shared" ref="G929" si="322">ROUND($N$4*P929,2)</f>
        <v>15.15</v>
      </c>
      <c r="H929" s="14">
        <f t="shared" ref="H929" si="323">S929</f>
        <v>0.34</v>
      </c>
      <c r="I929" s="14">
        <f t="shared" ref="I929" si="324">U929</f>
        <v>3</v>
      </c>
      <c r="J929" s="19">
        <f>TRUNC(F929*H929,2)+(0.03*H929*F929)</f>
        <v>5.3045300000000006</v>
      </c>
      <c r="K929" s="19">
        <f t="shared" ref="K929" si="325">J929</f>
        <v>5.3045300000000006</v>
      </c>
      <c r="P929">
        <v>20.190000000000001</v>
      </c>
      <c r="S929" s="2">
        <v>0.34</v>
      </c>
      <c r="U929">
        <v>3</v>
      </c>
    </row>
    <row r="931" spans="1:21" x14ac:dyDescent="0.3">
      <c r="A931" s="4" t="s">
        <v>433</v>
      </c>
      <c r="B931" s="5"/>
      <c r="C931" s="5"/>
      <c r="D931" s="5"/>
      <c r="E931" s="5"/>
      <c r="F931" s="5"/>
      <c r="G931" s="5"/>
      <c r="H931" s="5"/>
      <c r="I931" s="5"/>
      <c r="J931" s="5"/>
      <c r="K931" s="5"/>
    </row>
    <row r="932" spans="1:21" x14ac:dyDescent="0.3">
      <c r="A932" s="6" t="s">
        <v>5</v>
      </c>
      <c r="B932" s="7"/>
      <c r="C932" s="7" t="s">
        <v>434</v>
      </c>
      <c r="D932" s="5"/>
      <c r="E932" s="5"/>
      <c r="F932" s="5"/>
      <c r="G932" s="5"/>
      <c r="H932" s="5"/>
      <c r="I932" s="5"/>
      <c r="J932" s="5"/>
      <c r="K932" s="5"/>
    </row>
    <row r="933" spans="1:21" x14ac:dyDescent="0.3">
      <c r="A933" s="6" t="s">
        <v>10</v>
      </c>
      <c r="B933" s="7"/>
      <c r="C933" s="7" t="s">
        <v>435</v>
      </c>
      <c r="D933" s="5"/>
      <c r="E933" s="5"/>
      <c r="F933" s="5"/>
      <c r="G933" s="5"/>
      <c r="H933" s="5"/>
      <c r="I933" s="5"/>
      <c r="J933" s="5"/>
      <c r="K933" s="5"/>
    </row>
    <row r="934" spans="1:21" x14ac:dyDescent="0.3">
      <c r="A934" s="6" t="s">
        <v>12</v>
      </c>
      <c r="B934" s="7"/>
      <c r="C934" s="7" t="s">
        <v>13</v>
      </c>
      <c r="D934" s="5"/>
      <c r="E934" s="5"/>
      <c r="F934" s="5"/>
      <c r="G934" s="5"/>
      <c r="H934" s="5"/>
      <c r="I934" s="5"/>
      <c r="J934" s="5"/>
      <c r="K934" s="5"/>
    </row>
    <row r="935" spans="1:21" x14ac:dyDescent="0.3">
      <c r="A935" s="6" t="s">
        <v>14</v>
      </c>
      <c r="B935" s="7"/>
      <c r="C935" s="7" t="s">
        <v>15</v>
      </c>
      <c r="D935" s="5"/>
      <c r="E935" s="5"/>
      <c r="F935" s="5"/>
      <c r="G935" s="5"/>
      <c r="H935" s="5"/>
      <c r="I935" s="5"/>
      <c r="J935" s="5"/>
      <c r="K935" s="5"/>
    </row>
    <row r="936" spans="1:21" x14ac:dyDescent="0.3">
      <c r="A936" s="6" t="s">
        <v>16</v>
      </c>
      <c r="B936" s="7"/>
      <c r="C936" s="7" t="s">
        <v>423</v>
      </c>
      <c r="D936" s="5"/>
      <c r="E936" s="5"/>
      <c r="F936" s="5"/>
      <c r="G936" s="5"/>
      <c r="H936" s="5"/>
      <c r="I936" s="5"/>
      <c r="J936" s="5"/>
      <c r="K936" s="5"/>
    </row>
    <row r="937" spans="1:21" x14ac:dyDescent="0.3">
      <c r="A937" s="6" t="s">
        <v>18</v>
      </c>
      <c r="B937" s="7"/>
      <c r="C937" s="7" t="s">
        <v>436</v>
      </c>
      <c r="D937" s="5"/>
      <c r="E937" s="5"/>
      <c r="F937" s="5"/>
      <c r="G937" s="5"/>
      <c r="H937" s="5"/>
      <c r="I937" s="5"/>
      <c r="J937" s="5"/>
      <c r="K937" s="5"/>
    </row>
    <row r="938" spans="1:21" x14ac:dyDescent="0.3">
      <c r="A938" s="6" t="s">
        <v>20</v>
      </c>
      <c r="B938" s="7"/>
      <c r="C938" s="7"/>
      <c r="D938" s="5"/>
      <c r="E938" s="5"/>
      <c r="F938" s="5"/>
      <c r="G938" s="5"/>
      <c r="H938" s="5"/>
      <c r="I938" s="5"/>
      <c r="J938" s="5"/>
      <c r="K938" s="5"/>
    </row>
    <row r="939" spans="1:21" x14ac:dyDescent="0.3">
      <c r="A939" s="6" t="s">
        <v>21</v>
      </c>
      <c r="B939" s="7"/>
      <c r="C939" s="7">
        <v>5.21</v>
      </c>
      <c r="D939" s="5"/>
      <c r="E939" s="5"/>
      <c r="F939" s="5"/>
      <c r="G939" s="5"/>
      <c r="H939" s="5"/>
      <c r="I939" s="5"/>
      <c r="J939" s="5"/>
      <c r="K939" s="5"/>
    </row>
    <row r="940" spans="1:21" x14ac:dyDescent="0.3">
      <c r="A940" s="6" t="s">
        <v>22</v>
      </c>
      <c r="B940" s="7"/>
      <c r="C940" s="7">
        <v>5.21</v>
      </c>
      <c r="D940" s="5"/>
      <c r="E940" s="5"/>
      <c r="F940" s="5"/>
      <c r="G940" s="5"/>
      <c r="H940" s="5"/>
      <c r="I940" s="5"/>
      <c r="J940" s="5"/>
      <c r="K940" s="5"/>
    </row>
    <row r="941" spans="1:21" ht="27.6" x14ac:dyDescent="0.3">
      <c r="A941" s="9"/>
      <c r="B941" s="9" t="s">
        <v>5</v>
      </c>
      <c r="C941" s="9" t="s">
        <v>10</v>
      </c>
      <c r="D941" s="9" t="s">
        <v>16</v>
      </c>
      <c r="E941" s="10" t="s">
        <v>18</v>
      </c>
      <c r="F941" s="11" t="s">
        <v>21</v>
      </c>
      <c r="G941" s="11" t="s">
        <v>22</v>
      </c>
      <c r="H941" s="11" t="s">
        <v>23</v>
      </c>
      <c r="I941" s="11" t="s">
        <v>24</v>
      </c>
      <c r="J941" s="11" t="s">
        <v>21</v>
      </c>
      <c r="K941" s="11" t="s">
        <v>22</v>
      </c>
      <c r="P941" t="s">
        <v>21</v>
      </c>
      <c r="S941" s="1" t="s">
        <v>23</v>
      </c>
      <c r="U941" t="s">
        <v>24</v>
      </c>
    </row>
    <row r="942" spans="1:21" ht="92.4" x14ac:dyDescent="0.3">
      <c r="A942" s="16" t="s">
        <v>65</v>
      </c>
      <c r="B942" s="16" t="s">
        <v>437</v>
      </c>
      <c r="C942" s="16" t="s">
        <v>438</v>
      </c>
      <c r="D942" s="16" t="s">
        <v>68</v>
      </c>
      <c r="E942" s="17" t="s">
        <v>29</v>
      </c>
      <c r="F942" s="14">
        <f t="shared" ref="F942:F943" si="326">G942</f>
        <v>9.76</v>
      </c>
      <c r="G942" s="14">
        <f t="shared" ref="G942:G943" si="327">ROUND($N$4*P942,2)</f>
        <v>9.76</v>
      </c>
      <c r="H942" s="14">
        <f t="shared" ref="H942:H943" si="328">S942</f>
        <v>0.17</v>
      </c>
      <c r="I942" s="14">
        <f t="shared" ref="I942:I943" si="329">U942</f>
        <v>0</v>
      </c>
      <c r="J942" s="14">
        <f>TRUNC(F942*H942,2)</f>
        <v>1.65</v>
      </c>
      <c r="K942" s="14">
        <f t="shared" ref="K942:K943" si="330">J942</f>
        <v>1.65</v>
      </c>
      <c r="P942">
        <v>13.01</v>
      </c>
      <c r="S942" s="3">
        <v>0.17</v>
      </c>
      <c r="U942">
        <v>0</v>
      </c>
    </row>
    <row r="943" spans="1:21" ht="26.4" x14ac:dyDescent="0.3">
      <c r="A943" s="12" t="s">
        <v>25</v>
      </c>
      <c r="B943" s="12" t="s">
        <v>439</v>
      </c>
      <c r="C943" s="12" t="s">
        <v>440</v>
      </c>
      <c r="D943" s="12" t="s">
        <v>28</v>
      </c>
      <c r="E943" s="13" t="s">
        <v>29</v>
      </c>
      <c r="F943" s="14">
        <f t="shared" si="326"/>
        <v>20.95</v>
      </c>
      <c r="G943" s="14">
        <f t="shared" si="327"/>
        <v>20.95</v>
      </c>
      <c r="H943" s="14">
        <f t="shared" si="328"/>
        <v>0.17</v>
      </c>
      <c r="I943" s="14">
        <f t="shared" si="329"/>
        <v>0</v>
      </c>
      <c r="J943" s="14">
        <f>TRUNC(F943*H943,2)</f>
        <v>3.56</v>
      </c>
      <c r="K943" s="14">
        <f t="shared" si="330"/>
        <v>3.56</v>
      </c>
      <c r="P943">
        <v>27.92</v>
      </c>
      <c r="S943" s="2">
        <v>0.17</v>
      </c>
      <c r="U943">
        <v>0</v>
      </c>
    </row>
    <row r="945" spans="1:21" x14ac:dyDescent="0.3">
      <c r="A945" s="4" t="s">
        <v>441</v>
      </c>
      <c r="B945" s="5"/>
      <c r="C945" s="5"/>
      <c r="D945" s="5"/>
      <c r="E945" s="5"/>
      <c r="F945" s="5"/>
      <c r="G945" s="5"/>
      <c r="H945" s="5"/>
      <c r="I945" s="5"/>
      <c r="J945" s="5"/>
      <c r="K945" s="5"/>
    </row>
    <row r="946" spans="1:21" x14ac:dyDescent="0.3">
      <c r="A946" s="6" t="s">
        <v>5</v>
      </c>
      <c r="B946" s="7"/>
      <c r="C946" s="7" t="s">
        <v>442</v>
      </c>
      <c r="D946" s="5"/>
      <c r="E946" s="5"/>
      <c r="F946" s="5"/>
      <c r="G946" s="5"/>
      <c r="H946" s="5"/>
      <c r="I946" s="5"/>
      <c r="J946" s="5"/>
      <c r="K946" s="5"/>
    </row>
    <row r="947" spans="1:21" x14ac:dyDescent="0.3">
      <c r="A947" s="6" t="s">
        <v>10</v>
      </c>
      <c r="B947" s="7"/>
      <c r="C947" s="7" t="s">
        <v>443</v>
      </c>
      <c r="D947" s="5"/>
      <c r="E947" s="5"/>
      <c r="F947" s="5"/>
      <c r="G947" s="5"/>
      <c r="H947" s="5"/>
      <c r="I947" s="5"/>
      <c r="J947" s="5"/>
      <c r="K947" s="5"/>
    </row>
    <row r="948" spans="1:21" x14ac:dyDescent="0.3">
      <c r="A948" s="6" t="s">
        <v>12</v>
      </c>
      <c r="B948" s="7"/>
      <c r="C948" s="7" t="s">
        <v>13</v>
      </c>
      <c r="D948" s="5"/>
      <c r="E948" s="5"/>
      <c r="F948" s="5"/>
      <c r="G948" s="5"/>
      <c r="H948" s="5"/>
      <c r="I948" s="5"/>
      <c r="J948" s="5"/>
      <c r="K948" s="5"/>
    </row>
    <row r="949" spans="1:21" x14ac:dyDescent="0.3">
      <c r="A949" s="6" t="s">
        <v>14</v>
      </c>
      <c r="B949" s="7"/>
      <c r="C949" s="7" t="s">
        <v>15</v>
      </c>
      <c r="D949" s="5"/>
      <c r="E949" s="5"/>
      <c r="F949" s="5"/>
      <c r="G949" s="5"/>
      <c r="H949" s="5"/>
      <c r="I949" s="5"/>
      <c r="J949" s="5"/>
      <c r="K949" s="5"/>
    </row>
    <row r="950" spans="1:21" x14ac:dyDescent="0.3">
      <c r="A950" s="6" t="s">
        <v>16</v>
      </c>
      <c r="B950" s="7"/>
      <c r="C950" s="7" t="s">
        <v>423</v>
      </c>
      <c r="D950" s="5"/>
      <c r="E950" s="5"/>
      <c r="F950" s="5"/>
      <c r="G950" s="5"/>
      <c r="H950" s="5"/>
      <c r="I950" s="5"/>
      <c r="J950" s="5"/>
      <c r="K950" s="5"/>
    </row>
    <row r="951" spans="1:21" x14ac:dyDescent="0.3">
      <c r="A951" s="6" t="s">
        <v>18</v>
      </c>
      <c r="B951" s="7"/>
      <c r="C951" s="7" t="s">
        <v>51</v>
      </c>
      <c r="D951" s="5"/>
      <c r="E951" s="5"/>
      <c r="F951" s="5"/>
      <c r="G951" s="5"/>
      <c r="H951" s="5"/>
      <c r="I951" s="5"/>
      <c r="J951" s="5"/>
      <c r="K951" s="5"/>
    </row>
    <row r="952" spans="1:21" x14ac:dyDescent="0.3">
      <c r="A952" s="6" t="s">
        <v>20</v>
      </c>
      <c r="B952" s="7"/>
      <c r="C952" s="7"/>
      <c r="D952" s="5"/>
      <c r="E952" s="5"/>
      <c r="F952" s="5"/>
      <c r="G952" s="5"/>
      <c r="H952" s="5"/>
      <c r="I952" s="5"/>
      <c r="J952" s="5"/>
      <c r="K952" s="5"/>
    </row>
    <row r="953" spans="1:21" x14ac:dyDescent="0.3">
      <c r="A953" s="6" t="s">
        <v>21</v>
      </c>
      <c r="B953" s="7"/>
      <c r="C953" s="7">
        <v>263.86</v>
      </c>
      <c r="D953" s="5"/>
      <c r="E953" s="5"/>
      <c r="F953" s="5"/>
      <c r="G953" s="5"/>
      <c r="H953" s="5"/>
      <c r="I953" s="5"/>
      <c r="J953" s="5"/>
      <c r="K953" s="5"/>
    </row>
    <row r="954" spans="1:21" x14ac:dyDescent="0.3">
      <c r="A954" s="6" t="s">
        <v>22</v>
      </c>
      <c r="B954" s="7"/>
      <c r="C954" s="7">
        <v>263.86</v>
      </c>
      <c r="D954" s="5"/>
      <c r="E954" s="5"/>
      <c r="F954" s="5"/>
      <c r="G954" s="5"/>
      <c r="H954" s="5"/>
      <c r="I954" s="5"/>
      <c r="J954" s="5"/>
      <c r="K954" s="5"/>
    </row>
    <row r="955" spans="1:21" ht="27.6" x14ac:dyDescent="0.3">
      <c r="A955" s="9"/>
      <c r="B955" s="9" t="s">
        <v>5</v>
      </c>
      <c r="C955" s="9" t="s">
        <v>10</v>
      </c>
      <c r="D955" s="9" t="s">
        <v>16</v>
      </c>
      <c r="E955" s="10" t="s">
        <v>18</v>
      </c>
      <c r="F955" s="11" t="s">
        <v>21</v>
      </c>
      <c r="G955" s="11" t="s">
        <v>22</v>
      </c>
      <c r="H955" s="11" t="s">
        <v>23</v>
      </c>
      <c r="I955" s="11" t="s">
        <v>24</v>
      </c>
      <c r="J955" s="11" t="s">
        <v>21</v>
      </c>
      <c r="K955" s="11" t="s">
        <v>22</v>
      </c>
      <c r="P955" t="s">
        <v>21</v>
      </c>
      <c r="S955" s="1" t="s">
        <v>23</v>
      </c>
      <c r="U955" t="s">
        <v>24</v>
      </c>
    </row>
    <row r="956" spans="1:21" ht="92.4" x14ac:dyDescent="0.3">
      <c r="A956" s="16" t="s">
        <v>65</v>
      </c>
      <c r="B956" s="16" t="s">
        <v>444</v>
      </c>
      <c r="C956" s="16" t="s">
        <v>445</v>
      </c>
      <c r="D956" s="16" t="s">
        <v>423</v>
      </c>
      <c r="E956" s="17" t="s">
        <v>190</v>
      </c>
      <c r="F956" s="14">
        <f t="shared" ref="F956:F960" si="331">G956</f>
        <v>156.82</v>
      </c>
      <c r="G956" s="14">
        <f t="shared" ref="G956:G960" si="332">ROUND($N$4*P956,2)</f>
        <v>156.82</v>
      </c>
      <c r="H956" s="14">
        <f t="shared" ref="H956:H960" si="333">S956</f>
        <v>0.56000000000000005</v>
      </c>
      <c r="I956" s="14">
        <f t="shared" ref="I956:I960" si="334">U956</f>
        <v>0</v>
      </c>
      <c r="J956" s="14">
        <f>TRUNC(F956*H956,2)</f>
        <v>87.81</v>
      </c>
      <c r="K956" s="14">
        <f t="shared" ref="K956:K960" si="335">J956</f>
        <v>87.81</v>
      </c>
      <c r="P956">
        <v>209.01</v>
      </c>
      <c r="S956" s="3">
        <v>0.56000000000000005</v>
      </c>
      <c r="U956">
        <v>0</v>
      </c>
    </row>
    <row r="957" spans="1:21" ht="92.4" x14ac:dyDescent="0.3">
      <c r="A957" s="16" t="s">
        <v>65</v>
      </c>
      <c r="B957" s="16" t="s">
        <v>446</v>
      </c>
      <c r="C957" s="16" t="s">
        <v>447</v>
      </c>
      <c r="D957" s="16" t="s">
        <v>423</v>
      </c>
      <c r="E957" s="17" t="s">
        <v>51</v>
      </c>
      <c r="F957" s="14">
        <f t="shared" si="331"/>
        <v>119.07</v>
      </c>
      <c r="G957" s="14">
        <f t="shared" si="332"/>
        <v>119.07</v>
      </c>
      <c r="H957" s="14">
        <f t="shared" si="333"/>
        <v>1</v>
      </c>
      <c r="I957" s="14">
        <f t="shared" si="334"/>
        <v>0</v>
      </c>
      <c r="J957" s="14">
        <f>TRUNC(F957*H957,2)+0.02</f>
        <v>119.08999999999999</v>
      </c>
      <c r="K957" s="14">
        <f t="shared" si="335"/>
        <v>119.08999999999999</v>
      </c>
      <c r="P957">
        <v>158.69999999999999</v>
      </c>
      <c r="S957" s="3">
        <v>1</v>
      </c>
      <c r="U957">
        <v>0</v>
      </c>
    </row>
    <row r="958" spans="1:21" ht="79.2" x14ac:dyDescent="0.3">
      <c r="A958" s="16" t="s">
        <v>65</v>
      </c>
      <c r="B958" s="16" t="s">
        <v>448</v>
      </c>
      <c r="C958" s="16" t="s">
        <v>449</v>
      </c>
      <c r="D958" s="16" t="s">
        <v>423</v>
      </c>
      <c r="E958" s="17" t="s">
        <v>190</v>
      </c>
      <c r="F958" s="14">
        <f t="shared" si="331"/>
        <v>69.63</v>
      </c>
      <c r="G958" s="14">
        <f t="shared" si="332"/>
        <v>69.63</v>
      </c>
      <c r="H958" s="14">
        <f t="shared" si="333"/>
        <v>0.375</v>
      </c>
      <c r="I958" s="14">
        <f t="shared" si="334"/>
        <v>0</v>
      </c>
      <c r="J958" s="14">
        <f>TRUNC(F958*H958,2)</f>
        <v>26.11</v>
      </c>
      <c r="K958" s="14">
        <f t="shared" si="335"/>
        <v>26.11</v>
      </c>
      <c r="P958">
        <v>92.81</v>
      </c>
      <c r="S958" s="3">
        <v>0.375</v>
      </c>
      <c r="U958">
        <v>0</v>
      </c>
    </row>
    <row r="959" spans="1:21" ht="66" x14ac:dyDescent="0.3">
      <c r="A959" s="16" t="s">
        <v>65</v>
      </c>
      <c r="B959" s="16" t="s">
        <v>450</v>
      </c>
      <c r="C959" s="16" t="s">
        <v>451</v>
      </c>
      <c r="D959" s="16" t="s">
        <v>423</v>
      </c>
      <c r="E959" s="17" t="s">
        <v>83</v>
      </c>
      <c r="F959" s="14">
        <f t="shared" si="331"/>
        <v>109.99</v>
      </c>
      <c r="G959" s="14">
        <f t="shared" si="332"/>
        <v>109.99</v>
      </c>
      <c r="H959" s="14">
        <f t="shared" si="333"/>
        <v>0.19</v>
      </c>
      <c r="I959" s="14">
        <f t="shared" si="334"/>
        <v>0</v>
      </c>
      <c r="J959" s="14">
        <f>TRUNC(F959*H959,2)</f>
        <v>20.89</v>
      </c>
      <c r="K959" s="14">
        <f t="shared" si="335"/>
        <v>20.89</v>
      </c>
      <c r="P959">
        <v>146.6</v>
      </c>
      <c r="S959" s="3">
        <v>0.19</v>
      </c>
      <c r="U959">
        <v>0</v>
      </c>
    </row>
    <row r="960" spans="1:21" ht="79.2" x14ac:dyDescent="0.3">
      <c r="A960" s="16" t="s">
        <v>65</v>
      </c>
      <c r="B960" s="16" t="s">
        <v>452</v>
      </c>
      <c r="C960" s="16" t="s">
        <v>453</v>
      </c>
      <c r="D960" s="16" t="s">
        <v>423</v>
      </c>
      <c r="E960" s="17" t="s">
        <v>83</v>
      </c>
      <c r="F960" s="14">
        <f t="shared" si="331"/>
        <v>160.75</v>
      </c>
      <c r="G960" s="14">
        <f t="shared" si="332"/>
        <v>160.75</v>
      </c>
      <c r="H960" s="14">
        <f t="shared" si="333"/>
        <v>6.2E-2</v>
      </c>
      <c r="I960" s="14">
        <f t="shared" si="334"/>
        <v>0</v>
      </c>
      <c r="J960" s="14">
        <f>TRUNC(F960*H960,2)</f>
        <v>9.9600000000000009</v>
      </c>
      <c r="K960" s="14">
        <f t="shared" si="335"/>
        <v>9.9600000000000009</v>
      </c>
      <c r="P960">
        <v>214.26</v>
      </c>
      <c r="S960" s="3">
        <v>6.2E-2</v>
      </c>
      <c r="U960">
        <v>0</v>
      </c>
    </row>
    <row r="962" spans="1:21" x14ac:dyDescent="0.3">
      <c r="A962" s="4" t="s">
        <v>454</v>
      </c>
      <c r="B962" s="5"/>
      <c r="C962" s="5"/>
      <c r="D962" s="5"/>
      <c r="E962" s="5"/>
      <c r="F962" s="5"/>
      <c r="G962" s="5"/>
      <c r="H962" s="5"/>
      <c r="I962" s="5"/>
      <c r="J962" s="5"/>
    </row>
    <row r="963" spans="1:21" x14ac:dyDescent="0.3">
      <c r="A963" s="6" t="s">
        <v>5</v>
      </c>
      <c r="B963" s="7"/>
      <c r="C963" s="7" t="s">
        <v>455</v>
      </c>
      <c r="D963" s="5"/>
      <c r="E963" s="5"/>
      <c r="F963" s="5"/>
      <c r="G963" s="5"/>
      <c r="H963" s="5"/>
      <c r="I963" s="5"/>
      <c r="J963" s="5"/>
    </row>
    <row r="964" spans="1:21" x14ac:dyDescent="0.3">
      <c r="A964" s="6" t="s">
        <v>10</v>
      </c>
      <c r="B964" s="7"/>
      <c r="C964" s="7" t="s">
        <v>456</v>
      </c>
      <c r="D964" s="5"/>
      <c r="E964" s="5"/>
      <c r="F964" s="5"/>
      <c r="G964" s="5"/>
      <c r="H964" s="5"/>
      <c r="I964" s="5"/>
      <c r="J964" s="5"/>
    </row>
    <row r="965" spans="1:21" x14ac:dyDescent="0.3">
      <c r="A965" s="6" t="s">
        <v>12</v>
      </c>
      <c r="B965" s="7"/>
      <c r="C965" s="7" t="s">
        <v>13</v>
      </c>
      <c r="D965" s="5"/>
      <c r="E965" s="5"/>
      <c r="F965" s="5"/>
      <c r="G965" s="5"/>
      <c r="H965" s="5"/>
      <c r="I965" s="5"/>
      <c r="J965" s="5"/>
    </row>
    <row r="966" spans="1:21" x14ac:dyDescent="0.3">
      <c r="A966" s="6" t="s">
        <v>14</v>
      </c>
      <c r="B966" s="7"/>
      <c r="C966" s="7" t="s">
        <v>15</v>
      </c>
      <c r="D966" s="5"/>
      <c r="E966" s="5"/>
      <c r="F966" s="5"/>
      <c r="G966" s="5"/>
      <c r="H966" s="5"/>
      <c r="I966" s="5"/>
      <c r="J966" s="5"/>
    </row>
    <row r="967" spans="1:21" x14ac:dyDescent="0.3">
      <c r="A967" s="6" t="s">
        <v>16</v>
      </c>
      <c r="B967" s="7"/>
      <c r="C967" s="7" t="s">
        <v>457</v>
      </c>
      <c r="D967" s="5"/>
      <c r="E967" s="5"/>
      <c r="F967" s="5"/>
      <c r="G967" s="5"/>
      <c r="H967" s="5"/>
      <c r="I967" s="5"/>
      <c r="J967" s="5"/>
    </row>
    <row r="968" spans="1:21" x14ac:dyDescent="0.3">
      <c r="A968" s="6" t="s">
        <v>18</v>
      </c>
      <c r="B968" s="7"/>
      <c r="C968" s="7" t="s">
        <v>51</v>
      </c>
      <c r="D968" s="5"/>
      <c r="E968" s="5"/>
      <c r="F968" s="5"/>
      <c r="G968" s="5"/>
      <c r="H968" s="5"/>
      <c r="I968" s="5"/>
      <c r="J968" s="5"/>
    </row>
    <row r="969" spans="1:21" x14ac:dyDescent="0.3">
      <c r="A969" s="6" t="s">
        <v>21</v>
      </c>
      <c r="B969" s="7"/>
      <c r="C969" s="7">
        <v>23.92</v>
      </c>
      <c r="D969" s="5"/>
      <c r="E969" s="5"/>
      <c r="F969" s="5"/>
      <c r="G969" s="5"/>
      <c r="H969" s="5"/>
      <c r="I969" s="5"/>
      <c r="J969" s="5"/>
    </row>
    <row r="970" spans="1:21" x14ac:dyDescent="0.3">
      <c r="A970" s="6" t="s">
        <v>22</v>
      </c>
      <c r="B970" s="7"/>
      <c r="C970" s="7">
        <v>23.92</v>
      </c>
      <c r="D970" s="5"/>
      <c r="E970" s="5"/>
      <c r="F970" s="5"/>
      <c r="G970" s="5"/>
      <c r="H970" s="5"/>
      <c r="I970" s="5"/>
      <c r="J970" s="5"/>
    </row>
    <row r="971" spans="1:21" ht="27.6" x14ac:dyDescent="0.3">
      <c r="A971" s="9"/>
      <c r="B971" s="9" t="s">
        <v>458</v>
      </c>
      <c r="C971" s="9" t="s">
        <v>10</v>
      </c>
      <c r="D971" s="9" t="s">
        <v>16</v>
      </c>
      <c r="E971" s="10" t="s">
        <v>18</v>
      </c>
      <c r="F971" s="11" t="s">
        <v>21</v>
      </c>
      <c r="G971" s="11" t="s">
        <v>22</v>
      </c>
      <c r="H971" s="11" t="s">
        <v>23</v>
      </c>
      <c r="I971" s="11" t="s">
        <v>21</v>
      </c>
      <c r="J971" s="11" t="s">
        <v>22</v>
      </c>
      <c r="P971" t="s">
        <v>21</v>
      </c>
      <c r="S971" s="1" t="s">
        <v>23</v>
      </c>
      <c r="U971" t="s">
        <v>21</v>
      </c>
    </row>
    <row r="972" spans="1:21" x14ac:dyDescent="0.3">
      <c r="A972" s="16" t="s">
        <v>65</v>
      </c>
      <c r="B972" s="16" t="s">
        <v>459</v>
      </c>
      <c r="C972" s="16" t="s">
        <v>460</v>
      </c>
      <c r="D972" s="16" t="s">
        <v>461</v>
      </c>
      <c r="E972" s="17" t="s">
        <v>29</v>
      </c>
      <c r="F972" s="14">
        <f t="shared" ref="F972:F976" si="336">G972</f>
        <v>29.35</v>
      </c>
      <c r="G972" s="14">
        <f t="shared" ref="G972:G976" si="337">ROUND($N$4*P972,2)</f>
        <v>29.35</v>
      </c>
      <c r="H972" s="21">
        <v>0.45910000000000001</v>
      </c>
      <c r="I972" s="14">
        <f>TRUNC(F972*H972,2)</f>
        <v>13.47</v>
      </c>
      <c r="J972" s="14">
        <f t="shared" ref="J972:J976" si="338">I972</f>
        <v>13.47</v>
      </c>
      <c r="P972">
        <v>39.119999999999997</v>
      </c>
      <c r="S972" s="3">
        <v>0.45910000000000001</v>
      </c>
      <c r="U972">
        <v>17.95</v>
      </c>
    </row>
    <row r="973" spans="1:21" x14ac:dyDescent="0.3">
      <c r="A973" s="16" t="s">
        <v>65</v>
      </c>
      <c r="B973" s="16" t="s">
        <v>462</v>
      </c>
      <c r="C973" s="16" t="s">
        <v>463</v>
      </c>
      <c r="D973" s="16" t="s">
        <v>461</v>
      </c>
      <c r="E973" s="17" t="s">
        <v>29</v>
      </c>
      <c r="F973" s="14">
        <f t="shared" si="336"/>
        <v>22.98</v>
      </c>
      <c r="G973" s="14">
        <f t="shared" si="337"/>
        <v>22.98</v>
      </c>
      <c r="H973" s="21">
        <v>0.19670000000000001</v>
      </c>
      <c r="I973" s="14">
        <f t="shared" ref="I973:I975" si="339">TRUNC(F973*H973,2)</f>
        <v>4.5199999999999996</v>
      </c>
      <c r="J973" s="14">
        <f t="shared" si="338"/>
        <v>4.5199999999999996</v>
      </c>
      <c r="P973">
        <v>30.63</v>
      </c>
      <c r="S973" s="3">
        <v>0.19670000000000001</v>
      </c>
      <c r="U973">
        <v>6.02</v>
      </c>
    </row>
    <row r="974" spans="1:21" ht="26.4" x14ac:dyDescent="0.3">
      <c r="A974" s="12" t="s">
        <v>25</v>
      </c>
      <c r="B974" s="12" t="s">
        <v>464</v>
      </c>
      <c r="C974" s="12" t="s">
        <v>465</v>
      </c>
      <c r="D974" s="12" t="s">
        <v>182</v>
      </c>
      <c r="E974" s="13" t="s">
        <v>190</v>
      </c>
      <c r="F974" s="14">
        <f t="shared" si="336"/>
        <v>9.27</v>
      </c>
      <c r="G974" s="14">
        <f t="shared" si="337"/>
        <v>9.27</v>
      </c>
      <c r="H974" s="14">
        <v>5.4300000000000001E-2</v>
      </c>
      <c r="I974" s="14">
        <f t="shared" si="339"/>
        <v>0.5</v>
      </c>
      <c r="J974" s="14">
        <f t="shared" si="338"/>
        <v>0.5</v>
      </c>
      <c r="P974">
        <v>12.36</v>
      </c>
      <c r="S974" s="2">
        <v>5.4300000000000001E-2</v>
      </c>
      <c r="U974">
        <v>0.67</v>
      </c>
    </row>
    <row r="975" spans="1:21" x14ac:dyDescent="0.3">
      <c r="A975" s="12" t="s">
        <v>25</v>
      </c>
      <c r="B975" s="12" t="s">
        <v>466</v>
      </c>
      <c r="C975" s="12" t="s">
        <v>467</v>
      </c>
      <c r="D975" s="12" t="s">
        <v>182</v>
      </c>
      <c r="E975" s="13" t="s">
        <v>183</v>
      </c>
      <c r="F975" s="14">
        <f t="shared" si="336"/>
        <v>14.14</v>
      </c>
      <c r="G975" s="14">
        <f t="shared" si="337"/>
        <v>14.14</v>
      </c>
      <c r="H975" s="14">
        <v>9.5999999999999992E-3</v>
      </c>
      <c r="I975" s="14">
        <f t="shared" si="339"/>
        <v>0.13</v>
      </c>
      <c r="J975" s="14">
        <f t="shared" si="338"/>
        <v>0.13</v>
      </c>
      <c r="P975">
        <v>18.850000000000001</v>
      </c>
      <c r="S975" s="2">
        <v>9.5999999999999992E-3</v>
      </c>
      <c r="U975">
        <v>0.18</v>
      </c>
    </row>
    <row r="976" spans="1:21" ht="39.6" x14ac:dyDescent="0.3">
      <c r="A976" s="12" t="s">
        <v>25</v>
      </c>
      <c r="B976" s="12" t="s">
        <v>468</v>
      </c>
      <c r="C976" s="12" t="s">
        <v>469</v>
      </c>
      <c r="D976" s="12" t="s">
        <v>182</v>
      </c>
      <c r="E976" s="13" t="s">
        <v>190</v>
      </c>
      <c r="F976" s="14">
        <f t="shared" si="336"/>
        <v>24.44</v>
      </c>
      <c r="G976" s="14">
        <f t="shared" si="337"/>
        <v>24.44</v>
      </c>
      <c r="H976" s="14">
        <v>0.21729999999999999</v>
      </c>
      <c r="I976" s="14">
        <f>TRUNC(F976*H976,2)-0.01</f>
        <v>5.3</v>
      </c>
      <c r="J976" s="14">
        <f t="shared" si="338"/>
        <v>5.3</v>
      </c>
      <c r="P976">
        <v>32.58</v>
      </c>
      <c r="S976" s="2">
        <v>0.21729999999999999</v>
      </c>
      <c r="U976">
        <v>7.07</v>
      </c>
    </row>
    <row r="978" spans="1:21" x14ac:dyDescent="0.3">
      <c r="A978" s="4" t="s">
        <v>470</v>
      </c>
      <c r="B978" s="5"/>
      <c r="C978" s="5"/>
      <c r="D978" s="5"/>
      <c r="E978" s="5"/>
      <c r="F978" s="5"/>
      <c r="G978" s="5"/>
      <c r="H978" s="5"/>
      <c r="I978" s="5"/>
      <c r="J978" s="5"/>
    </row>
    <row r="979" spans="1:21" x14ac:dyDescent="0.3">
      <c r="A979" s="6" t="s">
        <v>5</v>
      </c>
      <c r="B979" s="7"/>
      <c r="C979" s="7" t="s">
        <v>471</v>
      </c>
      <c r="D979" s="5"/>
      <c r="E979" s="5"/>
      <c r="F979" s="5"/>
      <c r="G979" s="5"/>
      <c r="H979" s="5"/>
      <c r="I979" s="5"/>
      <c r="J979" s="5"/>
    </row>
    <row r="980" spans="1:21" x14ac:dyDescent="0.3">
      <c r="A980" s="6" t="s">
        <v>10</v>
      </c>
      <c r="B980" s="7"/>
      <c r="C980" s="7" t="s">
        <v>472</v>
      </c>
      <c r="D980" s="5"/>
      <c r="E980" s="5"/>
      <c r="F980" s="5"/>
      <c r="G980" s="5"/>
      <c r="H980" s="5"/>
      <c r="I980" s="5"/>
      <c r="J980" s="5"/>
    </row>
    <row r="981" spans="1:21" x14ac:dyDescent="0.3">
      <c r="A981" s="6" t="s">
        <v>12</v>
      </c>
      <c r="B981" s="7"/>
      <c r="C981" s="7" t="s">
        <v>13</v>
      </c>
      <c r="D981" s="5"/>
      <c r="E981" s="5"/>
      <c r="F981" s="5"/>
      <c r="G981" s="5"/>
      <c r="H981" s="5"/>
      <c r="I981" s="5"/>
      <c r="J981" s="5"/>
    </row>
    <row r="982" spans="1:21" x14ac:dyDescent="0.3">
      <c r="A982" s="6" t="s">
        <v>14</v>
      </c>
      <c r="B982" s="7"/>
      <c r="C982" s="7" t="s">
        <v>15</v>
      </c>
      <c r="D982" s="5"/>
      <c r="E982" s="5"/>
      <c r="F982" s="5"/>
      <c r="G982" s="5"/>
      <c r="H982" s="5"/>
      <c r="I982" s="5"/>
      <c r="J982" s="5"/>
    </row>
    <row r="983" spans="1:21" x14ac:dyDescent="0.3">
      <c r="A983" s="6" t="s">
        <v>16</v>
      </c>
      <c r="B983" s="7"/>
      <c r="C983" s="7" t="s">
        <v>457</v>
      </c>
      <c r="D983" s="5"/>
      <c r="E983" s="5"/>
      <c r="F983" s="5"/>
      <c r="G983" s="5"/>
      <c r="H983" s="5"/>
      <c r="I983" s="5"/>
      <c r="J983" s="5"/>
    </row>
    <row r="984" spans="1:21" x14ac:dyDescent="0.3">
      <c r="A984" s="6" t="s">
        <v>18</v>
      </c>
      <c r="B984" s="7"/>
      <c r="C984" s="7" t="s">
        <v>51</v>
      </c>
      <c r="D984" s="5"/>
      <c r="E984" s="5"/>
      <c r="F984" s="5"/>
      <c r="G984" s="5"/>
      <c r="H984" s="5"/>
      <c r="I984" s="5"/>
      <c r="J984" s="5"/>
    </row>
    <row r="985" spans="1:21" x14ac:dyDescent="0.3">
      <c r="A985" s="6" t="s">
        <v>21</v>
      </c>
      <c r="B985" s="7"/>
      <c r="C985" s="7">
        <v>33.06</v>
      </c>
      <c r="D985" s="5"/>
      <c r="E985" s="5"/>
      <c r="F985" s="5"/>
      <c r="G985" s="5"/>
      <c r="H985" s="5"/>
      <c r="I985" s="5"/>
      <c r="J985" s="5"/>
    </row>
    <row r="986" spans="1:21" x14ac:dyDescent="0.3">
      <c r="A986" s="6" t="s">
        <v>22</v>
      </c>
      <c r="B986" s="7"/>
      <c r="C986" s="7">
        <v>33.06</v>
      </c>
      <c r="D986" s="5"/>
      <c r="E986" s="5"/>
      <c r="F986" s="5"/>
      <c r="G986" s="5"/>
      <c r="H986" s="5"/>
      <c r="I986" s="5"/>
      <c r="J986" s="5"/>
    </row>
    <row r="987" spans="1:21" ht="27.6" x14ac:dyDescent="0.3">
      <c r="A987" s="9"/>
      <c r="B987" s="9" t="s">
        <v>458</v>
      </c>
      <c r="C987" s="9" t="s">
        <v>10</v>
      </c>
      <c r="D987" s="9" t="s">
        <v>16</v>
      </c>
      <c r="E987" s="10" t="s">
        <v>18</v>
      </c>
      <c r="F987" s="11" t="s">
        <v>21</v>
      </c>
      <c r="G987" s="11" t="s">
        <v>22</v>
      </c>
      <c r="H987" s="11" t="s">
        <v>23</v>
      </c>
      <c r="I987" s="11" t="s">
        <v>21</v>
      </c>
      <c r="J987" s="11" t="s">
        <v>22</v>
      </c>
      <c r="P987" t="s">
        <v>21</v>
      </c>
      <c r="S987" s="1" t="s">
        <v>23</v>
      </c>
      <c r="U987" t="s">
        <v>21</v>
      </c>
    </row>
    <row r="988" spans="1:21" x14ac:dyDescent="0.3">
      <c r="A988" s="16" t="s">
        <v>65</v>
      </c>
      <c r="B988" s="16" t="s">
        <v>459</v>
      </c>
      <c r="C988" s="16" t="s">
        <v>460</v>
      </c>
      <c r="D988" s="16" t="s">
        <v>461</v>
      </c>
      <c r="E988" s="17" t="s">
        <v>29</v>
      </c>
      <c r="F988" s="14">
        <f t="shared" ref="F988:F992" si="340">G988</f>
        <v>29.35</v>
      </c>
      <c r="G988" s="14">
        <f t="shared" ref="G988:G992" si="341">ROUND($N$4*P988,2)</f>
        <v>29.35</v>
      </c>
      <c r="H988" s="21">
        <v>0.6794</v>
      </c>
      <c r="I988" s="14">
        <f>TRUNC(F988*H988,2)</f>
        <v>19.940000000000001</v>
      </c>
      <c r="J988" s="14">
        <f t="shared" ref="J988:J992" si="342">I988</f>
        <v>19.940000000000001</v>
      </c>
      <c r="P988">
        <v>39.119999999999997</v>
      </c>
      <c r="S988" s="3">
        <v>0.6794</v>
      </c>
      <c r="U988">
        <v>26.57</v>
      </c>
    </row>
    <row r="989" spans="1:21" x14ac:dyDescent="0.3">
      <c r="A989" s="16" t="s">
        <v>65</v>
      </c>
      <c r="B989" s="16" t="s">
        <v>462</v>
      </c>
      <c r="C989" s="16" t="s">
        <v>463</v>
      </c>
      <c r="D989" s="16" t="s">
        <v>461</v>
      </c>
      <c r="E989" s="17" t="s">
        <v>29</v>
      </c>
      <c r="F989" s="14">
        <f t="shared" si="340"/>
        <v>22.98</v>
      </c>
      <c r="G989" s="14">
        <f t="shared" si="341"/>
        <v>22.98</v>
      </c>
      <c r="H989" s="21">
        <v>0.29120000000000001</v>
      </c>
      <c r="I989" s="14">
        <f t="shared" ref="I989:I991" si="343">TRUNC(F989*H989,2)</f>
        <v>6.69</v>
      </c>
      <c r="J989" s="14">
        <f t="shared" si="342"/>
        <v>6.69</v>
      </c>
      <c r="P989">
        <v>30.63</v>
      </c>
      <c r="S989" s="3">
        <v>0.29120000000000001</v>
      </c>
      <c r="U989">
        <v>8.91</v>
      </c>
    </row>
    <row r="990" spans="1:21" ht="26.4" x14ac:dyDescent="0.3">
      <c r="A990" s="12" t="s">
        <v>25</v>
      </c>
      <c r="B990" s="12" t="s">
        <v>464</v>
      </c>
      <c r="C990" s="12" t="s">
        <v>465</v>
      </c>
      <c r="D990" s="12" t="s">
        <v>182</v>
      </c>
      <c r="E990" s="13" t="s">
        <v>190</v>
      </c>
      <c r="F990" s="14">
        <f t="shared" si="340"/>
        <v>9.27</v>
      </c>
      <c r="G990" s="14">
        <f t="shared" si="341"/>
        <v>9.27</v>
      </c>
      <c r="H990" s="14">
        <v>0.1086</v>
      </c>
      <c r="I990" s="14">
        <f t="shared" si="343"/>
        <v>1</v>
      </c>
      <c r="J990" s="14">
        <f t="shared" si="342"/>
        <v>1</v>
      </c>
      <c r="P990">
        <v>12.36</v>
      </c>
      <c r="S990" s="2">
        <v>0.1086</v>
      </c>
      <c r="U990">
        <v>1.34</v>
      </c>
    </row>
    <row r="991" spans="1:21" x14ac:dyDescent="0.3">
      <c r="A991" s="12" t="s">
        <v>25</v>
      </c>
      <c r="B991" s="12" t="s">
        <v>466</v>
      </c>
      <c r="C991" s="12" t="s">
        <v>467</v>
      </c>
      <c r="D991" s="12" t="s">
        <v>182</v>
      </c>
      <c r="E991" s="13" t="s">
        <v>183</v>
      </c>
      <c r="F991" s="14">
        <f t="shared" si="340"/>
        <v>14.14</v>
      </c>
      <c r="G991" s="14">
        <f t="shared" si="341"/>
        <v>14.14</v>
      </c>
      <c r="H991" s="14">
        <v>9.5999999999999992E-3</v>
      </c>
      <c r="I991" s="14">
        <f t="shared" si="343"/>
        <v>0.13</v>
      </c>
      <c r="J991" s="14">
        <f t="shared" si="342"/>
        <v>0.13</v>
      </c>
      <c r="P991">
        <v>18.850000000000001</v>
      </c>
      <c r="S991" s="2">
        <v>9.5999999999999992E-3</v>
      </c>
      <c r="U991">
        <v>0.18</v>
      </c>
    </row>
    <row r="992" spans="1:21" ht="39.6" x14ac:dyDescent="0.3">
      <c r="A992" s="12" t="s">
        <v>25</v>
      </c>
      <c r="B992" s="12" t="s">
        <v>468</v>
      </c>
      <c r="C992" s="12" t="s">
        <v>469</v>
      </c>
      <c r="D992" s="12" t="s">
        <v>182</v>
      </c>
      <c r="E992" s="13" t="s">
        <v>190</v>
      </c>
      <c r="F992" s="14">
        <f t="shared" si="340"/>
        <v>24.44</v>
      </c>
      <c r="G992" s="14">
        <f t="shared" si="341"/>
        <v>24.44</v>
      </c>
      <c r="H992" s="14">
        <v>0.21729999999999999</v>
      </c>
      <c r="I992" s="14">
        <f>TRUNC(F992*H992,2)-0.01</f>
        <v>5.3</v>
      </c>
      <c r="J992" s="14">
        <f t="shared" si="342"/>
        <v>5.3</v>
      </c>
      <c r="P992">
        <v>32.58</v>
      </c>
      <c r="S992" s="2">
        <v>0.21729999999999999</v>
      </c>
      <c r="U992">
        <v>7.07</v>
      </c>
    </row>
    <row r="994" spans="1:21" x14ac:dyDescent="0.3">
      <c r="A994" s="4" t="s">
        <v>473</v>
      </c>
      <c r="B994" s="5"/>
      <c r="C994" s="5"/>
      <c r="D994" s="5"/>
      <c r="E994" s="5"/>
      <c r="F994" s="5"/>
      <c r="G994" s="5"/>
      <c r="H994" s="5"/>
      <c r="I994" s="5"/>
      <c r="J994" s="5"/>
    </row>
    <row r="995" spans="1:21" x14ac:dyDescent="0.3">
      <c r="A995" s="6" t="s">
        <v>5</v>
      </c>
      <c r="B995" s="7"/>
      <c r="C995" s="7" t="s">
        <v>474</v>
      </c>
      <c r="D995" s="5"/>
      <c r="E995" s="5"/>
      <c r="F995" s="5"/>
      <c r="G995" s="5"/>
      <c r="H995" s="5"/>
      <c r="I995" s="5"/>
      <c r="J995" s="5"/>
    </row>
    <row r="996" spans="1:21" x14ac:dyDescent="0.3">
      <c r="A996" s="6" t="s">
        <v>10</v>
      </c>
      <c r="B996" s="7"/>
      <c r="C996" s="7" t="s">
        <v>475</v>
      </c>
      <c r="D996" s="5"/>
      <c r="E996" s="5"/>
      <c r="F996" s="5"/>
      <c r="G996" s="5"/>
      <c r="H996" s="5"/>
      <c r="I996" s="5"/>
      <c r="J996" s="5"/>
    </row>
    <row r="997" spans="1:21" x14ac:dyDescent="0.3">
      <c r="A997" s="6" t="s">
        <v>12</v>
      </c>
      <c r="B997" s="7"/>
      <c r="C997" s="7" t="s">
        <v>13</v>
      </c>
      <c r="D997" s="5"/>
      <c r="E997" s="5"/>
      <c r="F997" s="5"/>
      <c r="G997" s="5"/>
      <c r="H997" s="5"/>
      <c r="I997" s="5"/>
      <c r="J997" s="5"/>
    </row>
    <row r="998" spans="1:21" x14ac:dyDescent="0.3">
      <c r="A998" s="6" t="s">
        <v>14</v>
      </c>
      <c r="B998" s="7"/>
      <c r="C998" s="7" t="s">
        <v>15</v>
      </c>
      <c r="D998" s="5"/>
      <c r="E998" s="5"/>
      <c r="F998" s="5"/>
      <c r="G998" s="5"/>
      <c r="H998" s="5"/>
      <c r="I998" s="5"/>
      <c r="J998" s="5"/>
    </row>
    <row r="999" spans="1:21" x14ac:dyDescent="0.3">
      <c r="A999" s="6" t="s">
        <v>16</v>
      </c>
      <c r="B999" s="7"/>
      <c r="C999" s="7" t="s">
        <v>457</v>
      </c>
      <c r="D999" s="5"/>
      <c r="E999" s="5"/>
      <c r="F999" s="5"/>
      <c r="G999" s="5"/>
      <c r="H999" s="5"/>
      <c r="I999" s="5"/>
      <c r="J999" s="5"/>
    </row>
    <row r="1000" spans="1:21" x14ac:dyDescent="0.3">
      <c r="A1000" s="6" t="s">
        <v>18</v>
      </c>
      <c r="B1000" s="7"/>
      <c r="C1000" s="7" t="s">
        <v>51</v>
      </c>
      <c r="D1000" s="5"/>
      <c r="E1000" s="5"/>
      <c r="F1000" s="5"/>
      <c r="G1000" s="5"/>
      <c r="H1000" s="5"/>
      <c r="I1000" s="5"/>
      <c r="J1000" s="5"/>
    </row>
    <row r="1001" spans="1:21" x14ac:dyDescent="0.3">
      <c r="A1001" s="6" t="s">
        <v>21</v>
      </c>
      <c r="B1001" s="7"/>
      <c r="C1001" s="7">
        <v>18.63</v>
      </c>
      <c r="D1001" s="5"/>
      <c r="E1001" s="5"/>
      <c r="F1001" s="5"/>
      <c r="G1001" s="5"/>
      <c r="H1001" s="5"/>
      <c r="I1001" s="5"/>
      <c r="J1001" s="5"/>
    </row>
    <row r="1002" spans="1:21" x14ac:dyDescent="0.3">
      <c r="A1002" s="6" t="s">
        <v>22</v>
      </c>
      <c r="B1002" s="7"/>
      <c r="C1002" s="7">
        <v>18.63</v>
      </c>
      <c r="D1002" s="5"/>
      <c r="E1002" s="5"/>
      <c r="F1002" s="5"/>
      <c r="G1002" s="5"/>
      <c r="H1002" s="5"/>
      <c r="I1002" s="5"/>
      <c r="J1002" s="5"/>
    </row>
    <row r="1003" spans="1:21" ht="27.6" x14ac:dyDescent="0.3">
      <c r="A1003" s="9"/>
      <c r="B1003" s="9" t="s">
        <v>458</v>
      </c>
      <c r="C1003" s="9" t="s">
        <v>10</v>
      </c>
      <c r="D1003" s="9" t="s">
        <v>16</v>
      </c>
      <c r="E1003" s="10" t="s">
        <v>18</v>
      </c>
      <c r="F1003" s="11" t="s">
        <v>21</v>
      </c>
      <c r="G1003" s="11" t="s">
        <v>22</v>
      </c>
      <c r="H1003" s="11" t="s">
        <v>23</v>
      </c>
      <c r="I1003" s="11" t="s">
        <v>21</v>
      </c>
      <c r="J1003" s="11" t="s">
        <v>22</v>
      </c>
      <c r="P1003" t="s">
        <v>21</v>
      </c>
      <c r="S1003" s="1" t="s">
        <v>23</v>
      </c>
      <c r="U1003" t="s">
        <v>21</v>
      </c>
    </row>
    <row r="1004" spans="1:21" x14ac:dyDescent="0.3">
      <c r="A1004" s="16" t="s">
        <v>65</v>
      </c>
      <c r="B1004" s="16" t="s">
        <v>459</v>
      </c>
      <c r="C1004" s="16" t="s">
        <v>460</v>
      </c>
      <c r="D1004" s="16" t="s">
        <v>461</v>
      </c>
      <c r="E1004" s="17" t="s">
        <v>29</v>
      </c>
      <c r="F1004" s="14">
        <f t="shared" ref="F1004:F1008" si="344">G1004</f>
        <v>29.35</v>
      </c>
      <c r="G1004" s="14">
        <f t="shared" ref="G1004:G1008" si="345">ROUND($N$4*P1004,2)</f>
        <v>29.35</v>
      </c>
      <c r="H1004" s="21">
        <v>0.34100000000000003</v>
      </c>
      <c r="I1004" s="14">
        <f>TRUNC(F1004*H1004,2)</f>
        <v>10</v>
      </c>
      <c r="J1004" s="14">
        <f t="shared" ref="J1004:J1008" si="346">I1004</f>
        <v>10</v>
      </c>
      <c r="P1004">
        <v>39.119999999999997</v>
      </c>
      <c r="S1004" s="3">
        <v>0.34100000000000003</v>
      </c>
      <c r="U1004">
        <v>13.33</v>
      </c>
    </row>
    <row r="1005" spans="1:21" x14ac:dyDescent="0.3">
      <c r="A1005" s="16" t="s">
        <v>65</v>
      </c>
      <c r="B1005" s="16" t="s">
        <v>462</v>
      </c>
      <c r="C1005" s="16" t="s">
        <v>463</v>
      </c>
      <c r="D1005" s="16" t="s">
        <v>461</v>
      </c>
      <c r="E1005" s="17" t="s">
        <v>29</v>
      </c>
      <c r="F1005" s="14">
        <f t="shared" si="344"/>
        <v>22.98</v>
      </c>
      <c r="G1005" s="14">
        <f t="shared" si="345"/>
        <v>22.98</v>
      </c>
      <c r="H1005" s="21">
        <v>0.14610000000000001</v>
      </c>
      <c r="I1005" s="14">
        <f t="shared" ref="I1005:I1007" si="347">TRUNC(F1005*H1005,2)</f>
        <v>3.35</v>
      </c>
      <c r="J1005" s="14">
        <f t="shared" si="346"/>
        <v>3.35</v>
      </c>
      <c r="P1005">
        <v>30.63</v>
      </c>
      <c r="S1005" s="3">
        <v>0.14610000000000001</v>
      </c>
      <c r="U1005">
        <v>4.47</v>
      </c>
    </row>
    <row r="1006" spans="1:21" ht="26.4" x14ac:dyDescent="0.3">
      <c r="A1006" s="12" t="s">
        <v>25</v>
      </c>
      <c r="B1006" s="12" t="s">
        <v>464</v>
      </c>
      <c r="C1006" s="12" t="s">
        <v>465</v>
      </c>
      <c r="D1006" s="12" t="s">
        <v>182</v>
      </c>
      <c r="E1006" s="13" t="s">
        <v>190</v>
      </c>
      <c r="F1006" s="14">
        <f t="shared" si="344"/>
        <v>9.27</v>
      </c>
      <c r="G1006" s="14">
        <f t="shared" si="345"/>
        <v>9.27</v>
      </c>
      <c r="H1006" s="14">
        <v>5.4300000000000001E-2</v>
      </c>
      <c r="I1006" s="14">
        <f t="shared" si="347"/>
        <v>0.5</v>
      </c>
      <c r="J1006" s="14">
        <f t="shared" si="346"/>
        <v>0.5</v>
      </c>
      <c r="P1006">
        <v>12.36</v>
      </c>
      <c r="S1006" s="2">
        <v>5.4300000000000001E-2</v>
      </c>
      <c r="U1006">
        <v>0.67</v>
      </c>
    </row>
    <row r="1007" spans="1:21" x14ac:dyDescent="0.3">
      <c r="A1007" s="12" t="s">
        <v>25</v>
      </c>
      <c r="B1007" s="12" t="s">
        <v>466</v>
      </c>
      <c r="C1007" s="12" t="s">
        <v>467</v>
      </c>
      <c r="D1007" s="12" t="s">
        <v>182</v>
      </c>
      <c r="E1007" s="13" t="s">
        <v>183</v>
      </c>
      <c r="F1007" s="14">
        <f t="shared" si="344"/>
        <v>14.14</v>
      </c>
      <c r="G1007" s="14">
        <f t="shared" si="345"/>
        <v>14.14</v>
      </c>
      <c r="H1007" s="14">
        <v>9.5999999999999992E-3</v>
      </c>
      <c r="I1007" s="14">
        <f t="shared" si="347"/>
        <v>0.13</v>
      </c>
      <c r="J1007" s="14">
        <f t="shared" si="346"/>
        <v>0.13</v>
      </c>
      <c r="P1007">
        <v>18.850000000000001</v>
      </c>
      <c r="S1007" s="2">
        <v>9.5999999999999992E-3</v>
      </c>
      <c r="U1007">
        <v>0.18</v>
      </c>
    </row>
    <row r="1008" spans="1:21" ht="39.6" x14ac:dyDescent="0.3">
      <c r="A1008" s="12" t="s">
        <v>25</v>
      </c>
      <c r="B1008" s="12" t="s">
        <v>468</v>
      </c>
      <c r="C1008" s="12" t="s">
        <v>469</v>
      </c>
      <c r="D1008" s="12" t="s">
        <v>182</v>
      </c>
      <c r="E1008" s="13" t="s">
        <v>190</v>
      </c>
      <c r="F1008" s="14">
        <f t="shared" si="344"/>
        <v>24.44</v>
      </c>
      <c r="G1008" s="14">
        <f t="shared" si="345"/>
        <v>24.44</v>
      </c>
      <c r="H1008" s="14">
        <v>0.19009999999999999</v>
      </c>
      <c r="I1008" s="14">
        <f>TRUNC(F1008*H1008,2)+0.01</f>
        <v>4.6499999999999995</v>
      </c>
      <c r="J1008" s="14">
        <f t="shared" si="346"/>
        <v>4.6499999999999995</v>
      </c>
      <c r="P1008">
        <v>32.58</v>
      </c>
      <c r="S1008" s="2">
        <v>0.19009999999999999</v>
      </c>
      <c r="U1008">
        <v>6.19</v>
      </c>
    </row>
    <row r="1010" spans="1:21" x14ac:dyDescent="0.3">
      <c r="A1010" s="4" t="s">
        <v>477</v>
      </c>
      <c r="B1010" s="5"/>
      <c r="C1010" s="5"/>
      <c r="D1010" s="5"/>
      <c r="E1010" s="5"/>
      <c r="F1010" s="5"/>
      <c r="G1010" s="5"/>
      <c r="H1010" s="5"/>
      <c r="I1010" s="5"/>
      <c r="J1010" s="5"/>
    </row>
    <row r="1011" spans="1:21" x14ac:dyDescent="0.3">
      <c r="A1011" s="6" t="s">
        <v>5</v>
      </c>
      <c r="B1011" s="7"/>
      <c r="C1011" s="7" t="s">
        <v>478</v>
      </c>
      <c r="D1011" s="5"/>
      <c r="E1011" s="5"/>
      <c r="F1011" s="5"/>
      <c r="G1011" s="5"/>
      <c r="H1011" s="5"/>
      <c r="I1011" s="5"/>
      <c r="J1011" s="5"/>
    </row>
    <row r="1012" spans="1:21" x14ac:dyDescent="0.3">
      <c r="A1012" s="6" t="s">
        <v>10</v>
      </c>
      <c r="B1012" s="7"/>
      <c r="C1012" s="7" t="s">
        <v>479</v>
      </c>
      <c r="D1012" s="5"/>
      <c r="E1012" s="5"/>
      <c r="F1012" s="5"/>
      <c r="G1012" s="5"/>
      <c r="H1012" s="5"/>
      <c r="I1012" s="5"/>
      <c r="J1012" s="5"/>
    </row>
    <row r="1013" spans="1:21" x14ac:dyDescent="0.3">
      <c r="A1013" s="6" t="s">
        <v>12</v>
      </c>
      <c r="B1013" s="7"/>
      <c r="C1013" s="7" t="s">
        <v>13</v>
      </c>
      <c r="D1013" s="5"/>
      <c r="E1013" s="5"/>
      <c r="F1013" s="5"/>
      <c r="G1013" s="5"/>
      <c r="H1013" s="5"/>
      <c r="I1013" s="5"/>
      <c r="J1013" s="5"/>
    </row>
    <row r="1014" spans="1:21" x14ac:dyDescent="0.3">
      <c r="A1014" s="6" t="s">
        <v>14</v>
      </c>
      <c r="B1014" s="7"/>
      <c r="C1014" s="7" t="s">
        <v>15</v>
      </c>
      <c r="D1014" s="5"/>
      <c r="E1014" s="5"/>
      <c r="F1014" s="5"/>
      <c r="G1014" s="5"/>
      <c r="H1014" s="5"/>
      <c r="I1014" s="5"/>
      <c r="J1014" s="5"/>
    </row>
    <row r="1015" spans="1:21" x14ac:dyDescent="0.3">
      <c r="A1015" s="6" t="s">
        <v>16</v>
      </c>
      <c r="B1015" s="7"/>
      <c r="C1015" s="7" t="s">
        <v>457</v>
      </c>
      <c r="D1015" s="5"/>
      <c r="E1015" s="5"/>
      <c r="F1015" s="5"/>
      <c r="G1015" s="5"/>
      <c r="H1015" s="5"/>
      <c r="I1015" s="5"/>
      <c r="J1015" s="5"/>
    </row>
    <row r="1016" spans="1:21" x14ac:dyDescent="0.3">
      <c r="A1016" s="6" t="s">
        <v>18</v>
      </c>
      <c r="B1016" s="7"/>
      <c r="C1016" s="7" t="s">
        <v>51</v>
      </c>
      <c r="D1016" s="5"/>
      <c r="E1016" s="5"/>
      <c r="F1016" s="5"/>
      <c r="G1016" s="5"/>
      <c r="H1016" s="5"/>
      <c r="I1016" s="5"/>
      <c r="J1016" s="5"/>
    </row>
    <row r="1017" spans="1:21" x14ac:dyDescent="0.3">
      <c r="A1017" s="6" t="s">
        <v>21</v>
      </c>
      <c r="B1017" s="7"/>
      <c r="C1017" s="7">
        <v>27.77</v>
      </c>
      <c r="D1017" s="5"/>
      <c r="E1017" s="5"/>
      <c r="F1017" s="5"/>
      <c r="G1017" s="5"/>
      <c r="H1017" s="5"/>
      <c r="I1017" s="5"/>
      <c r="J1017" s="5"/>
    </row>
    <row r="1018" spans="1:21" x14ac:dyDescent="0.3">
      <c r="A1018" s="6" t="s">
        <v>22</v>
      </c>
      <c r="B1018" s="7"/>
      <c r="C1018" s="7">
        <v>27.77</v>
      </c>
      <c r="D1018" s="5"/>
      <c r="E1018" s="5"/>
      <c r="F1018" s="5"/>
      <c r="G1018" s="5"/>
      <c r="H1018" s="5"/>
      <c r="I1018" s="5"/>
      <c r="J1018" s="5"/>
    </row>
    <row r="1019" spans="1:21" ht="27.6" x14ac:dyDescent="0.3">
      <c r="A1019" s="9"/>
      <c r="B1019" s="9" t="s">
        <v>458</v>
      </c>
      <c r="C1019" s="9" t="s">
        <v>10</v>
      </c>
      <c r="D1019" s="9" t="s">
        <v>16</v>
      </c>
      <c r="E1019" s="10" t="s">
        <v>18</v>
      </c>
      <c r="F1019" s="11" t="s">
        <v>21</v>
      </c>
      <c r="G1019" s="11" t="s">
        <v>22</v>
      </c>
      <c r="H1019" s="11" t="s">
        <v>23</v>
      </c>
      <c r="I1019" s="11" t="s">
        <v>21</v>
      </c>
      <c r="J1019" s="11" t="s">
        <v>22</v>
      </c>
      <c r="P1019" t="s">
        <v>21</v>
      </c>
      <c r="S1019" s="1" t="s">
        <v>23</v>
      </c>
      <c r="U1019" t="s">
        <v>21</v>
      </c>
    </row>
    <row r="1020" spans="1:21" x14ac:dyDescent="0.3">
      <c r="A1020" s="16" t="s">
        <v>65</v>
      </c>
      <c r="B1020" s="16" t="s">
        <v>459</v>
      </c>
      <c r="C1020" s="16" t="s">
        <v>460</v>
      </c>
      <c r="D1020" s="16" t="s">
        <v>461</v>
      </c>
      <c r="E1020" s="17" t="s">
        <v>29</v>
      </c>
      <c r="F1020" s="14">
        <f t="shared" ref="F1020:F1024" si="348">G1020</f>
        <v>29.35</v>
      </c>
      <c r="G1020" s="14">
        <f t="shared" ref="G1020:G1024" si="349">ROUND($N$4*P1020,2)</f>
        <v>29.35</v>
      </c>
      <c r="H1020" s="21">
        <v>0.56130000000000002</v>
      </c>
      <c r="I1020" s="14">
        <f>TRUNC(F1020*H1020,2)</f>
        <v>16.47</v>
      </c>
      <c r="J1020" s="14">
        <f t="shared" ref="J1020:J1024" si="350">I1020</f>
        <v>16.47</v>
      </c>
      <c r="P1020">
        <v>39.119999999999997</v>
      </c>
      <c r="S1020" s="3">
        <v>0.56130000000000002</v>
      </c>
      <c r="U1020">
        <v>21.95</v>
      </c>
    </row>
    <row r="1021" spans="1:21" x14ac:dyDescent="0.3">
      <c r="A1021" s="16" t="s">
        <v>65</v>
      </c>
      <c r="B1021" s="16" t="s">
        <v>462</v>
      </c>
      <c r="C1021" s="16" t="s">
        <v>463</v>
      </c>
      <c r="D1021" s="16" t="s">
        <v>461</v>
      </c>
      <c r="E1021" s="17" t="s">
        <v>29</v>
      </c>
      <c r="F1021" s="14">
        <f t="shared" si="348"/>
        <v>22.98</v>
      </c>
      <c r="G1021" s="14">
        <f t="shared" si="349"/>
        <v>22.98</v>
      </c>
      <c r="H1021" s="21">
        <v>0.24060000000000001</v>
      </c>
      <c r="I1021" s="14">
        <f t="shared" ref="I1021:I1023" si="351">TRUNC(F1021*H1021,2)</f>
        <v>5.52</v>
      </c>
      <c r="J1021" s="14">
        <f t="shared" si="350"/>
        <v>5.52</v>
      </c>
      <c r="P1021">
        <v>30.63</v>
      </c>
      <c r="S1021" s="3">
        <v>0.24060000000000001</v>
      </c>
      <c r="U1021">
        <v>7.36</v>
      </c>
    </row>
    <row r="1022" spans="1:21" ht="26.4" x14ac:dyDescent="0.3">
      <c r="A1022" s="12" t="s">
        <v>25</v>
      </c>
      <c r="B1022" s="12" t="s">
        <v>464</v>
      </c>
      <c r="C1022" s="12" t="s">
        <v>465</v>
      </c>
      <c r="D1022" s="12" t="s">
        <v>182</v>
      </c>
      <c r="E1022" s="13" t="s">
        <v>190</v>
      </c>
      <c r="F1022" s="14">
        <f t="shared" si="348"/>
        <v>9.27</v>
      </c>
      <c r="G1022" s="14">
        <f t="shared" si="349"/>
        <v>9.27</v>
      </c>
      <c r="H1022" s="14">
        <v>0.1086</v>
      </c>
      <c r="I1022" s="14">
        <f t="shared" si="351"/>
        <v>1</v>
      </c>
      <c r="J1022" s="14">
        <f t="shared" si="350"/>
        <v>1</v>
      </c>
      <c r="P1022">
        <v>12.36</v>
      </c>
      <c r="S1022" s="2">
        <v>0.1086</v>
      </c>
      <c r="U1022">
        <v>1.34</v>
      </c>
    </row>
    <row r="1023" spans="1:21" x14ac:dyDescent="0.3">
      <c r="A1023" s="12" t="s">
        <v>25</v>
      </c>
      <c r="B1023" s="12" t="s">
        <v>466</v>
      </c>
      <c r="C1023" s="12" t="s">
        <v>467</v>
      </c>
      <c r="D1023" s="12" t="s">
        <v>182</v>
      </c>
      <c r="E1023" s="13" t="s">
        <v>183</v>
      </c>
      <c r="F1023" s="14">
        <f t="shared" si="348"/>
        <v>14.14</v>
      </c>
      <c r="G1023" s="14">
        <f t="shared" si="349"/>
        <v>14.14</v>
      </c>
      <c r="H1023" s="14">
        <v>9.5999999999999992E-3</v>
      </c>
      <c r="I1023" s="14">
        <f t="shared" si="351"/>
        <v>0.13</v>
      </c>
      <c r="J1023" s="14">
        <f t="shared" si="350"/>
        <v>0.13</v>
      </c>
      <c r="P1023">
        <v>18.850000000000001</v>
      </c>
      <c r="S1023" s="2">
        <v>9.5999999999999992E-3</v>
      </c>
      <c r="U1023">
        <v>0.18</v>
      </c>
    </row>
    <row r="1024" spans="1:21" ht="39.6" x14ac:dyDescent="0.3">
      <c r="A1024" s="12" t="s">
        <v>25</v>
      </c>
      <c r="B1024" s="12" t="s">
        <v>468</v>
      </c>
      <c r="C1024" s="12" t="s">
        <v>469</v>
      </c>
      <c r="D1024" s="12" t="s">
        <v>182</v>
      </c>
      <c r="E1024" s="13" t="s">
        <v>190</v>
      </c>
      <c r="F1024" s="14">
        <f t="shared" si="348"/>
        <v>24.44</v>
      </c>
      <c r="G1024" s="14">
        <f t="shared" si="349"/>
        <v>24.44</v>
      </c>
      <c r="H1024" s="14">
        <v>0.19009999999999999</v>
      </c>
      <c r="I1024" s="14">
        <f>TRUNC(F1024*H1024,2)+0.01</f>
        <v>4.6499999999999995</v>
      </c>
      <c r="J1024" s="14">
        <f t="shared" si="350"/>
        <v>4.6499999999999995</v>
      </c>
      <c r="P1024">
        <v>32.58</v>
      </c>
      <c r="S1024" s="2">
        <v>0.19009999999999999</v>
      </c>
      <c r="U1024">
        <v>6.19</v>
      </c>
    </row>
    <row r="1026" spans="1:21" x14ac:dyDescent="0.3">
      <c r="A1026" s="4" t="s">
        <v>480</v>
      </c>
      <c r="B1026" s="5"/>
      <c r="C1026" s="5"/>
      <c r="D1026" s="5"/>
      <c r="E1026" s="5"/>
      <c r="F1026" s="5"/>
      <c r="G1026" s="5"/>
      <c r="H1026" s="5"/>
      <c r="I1026" s="5"/>
      <c r="J1026" s="5"/>
      <c r="K1026" s="5"/>
    </row>
    <row r="1027" spans="1:21" x14ac:dyDescent="0.3">
      <c r="A1027" s="6" t="s">
        <v>5</v>
      </c>
      <c r="B1027" s="7"/>
      <c r="C1027" s="7" t="s">
        <v>481</v>
      </c>
      <c r="D1027" s="5"/>
      <c r="E1027" s="5"/>
      <c r="F1027" s="5"/>
      <c r="G1027" s="5"/>
      <c r="H1027" s="5"/>
      <c r="I1027" s="5"/>
      <c r="J1027" s="5"/>
      <c r="K1027" s="5"/>
    </row>
    <row r="1028" spans="1:21" x14ac:dyDescent="0.3">
      <c r="A1028" s="6" t="s">
        <v>10</v>
      </c>
      <c r="B1028" s="7"/>
      <c r="C1028" s="7" t="s">
        <v>482</v>
      </c>
      <c r="D1028" s="5"/>
      <c r="E1028" s="5"/>
      <c r="F1028" s="5"/>
      <c r="G1028" s="5"/>
      <c r="H1028" s="5"/>
      <c r="I1028" s="5"/>
      <c r="J1028" s="5"/>
      <c r="K1028" s="5"/>
    </row>
    <row r="1029" spans="1:21" x14ac:dyDescent="0.3">
      <c r="A1029" s="6" t="s">
        <v>12</v>
      </c>
      <c r="B1029" s="7"/>
      <c r="C1029" s="7" t="s">
        <v>89</v>
      </c>
      <c r="D1029" s="5"/>
      <c r="E1029" s="5"/>
      <c r="F1029" s="5"/>
      <c r="G1029" s="5"/>
      <c r="H1029" s="5"/>
      <c r="I1029" s="5"/>
      <c r="J1029" s="5"/>
      <c r="K1029" s="5"/>
    </row>
    <row r="1030" spans="1:21" x14ac:dyDescent="0.3">
      <c r="A1030" s="6" t="s">
        <v>14</v>
      </c>
      <c r="B1030" s="7"/>
      <c r="C1030" s="7" t="s">
        <v>15</v>
      </c>
      <c r="D1030" s="5"/>
      <c r="E1030" s="5"/>
      <c r="F1030" s="5"/>
      <c r="G1030" s="5"/>
      <c r="H1030" s="5"/>
      <c r="I1030" s="5"/>
      <c r="J1030" s="5"/>
      <c r="K1030" s="5"/>
    </row>
    <row r="1031" spans="1:21" x14ac:dyDescent="0.3">
      <c r="A1031" s="6" t="s">
        <v>16</v>
      </c>
      <c r="B1031" s="7"/>
      <c r="C1031" s="7" t="s">
        <v>423</v>
      </c>
      <c r="D1031" s="5"/>
      <c r="E1031" s="5"/>
      <c r="F1031" s="5"/>
      <c r="G1031" s="5"/>
      <c r="H1031" s="5"/>
      <c r="I1031" s="5"/>
      <c r="J1031" s="5"/>
      <c r="K1031" s="5"/>
    </row>
    <row r="1032" spans="1:21" x14ac:dyDescent="0.3">
      <c r="A1032" s="6" t="s">
        <v>18</v>
      </c>
      <c r="B1032" s="7"/>
      <c r="C1032" s="7" t="s">
        <v>51</v>
      </c>
      <c r="D1032" s="5"/>
      <c r="E1032" s="5"/>
      <c r="F1032" s="5"/>
      <c r="G1032" s="5"/>
      <c r="H1032" s="5"/>
      <c r="I1032" s="5"/>
      <c r="J1032" s="5"/>
      <c r="K1032" s="5"/>
    </row>
    <row r="1033" spans="1:21" x14ac:dyDescent="0.3">
      <c r="A1033" s="6" t="s">
        <v>20</v>
      </c>
      <c r="B1033" s="7"/>
      <c r="C1033" s="7"/>
      <c r="D1033" s="5"/>
      <c r="E1033" s="5"/>
      <c r="F1033" s="5"/>
      <c r="G1033" s="5"/>
      <c r="H1033" s="5"/>
      <c r="I1033" s="5"/>
      <c r="J1033" s="5"/>
      <c r="K1033" s="5"/>
    </row>
    <row r="1034" spans="1:21" x14ac:dyDescent="0.3">
      <c r="A1034" s="6" t="s">
        <v>21</v>
      </c>
      <c r="B1034" s="7"/>
      <c r="C1034" s="7">
        <v>16.989999999999998</v>
      </c>
      <c r="D1034" s="5"/>
      <c r="E1034" s="5"/>
      <c r="F1034" s="5"/>
      <c r="G1034" s="5"/>
      <c r="H1034" s="5"/>
      <c r="I1034" s="5"/>
      <c r="J1034" s="5"/>
      <c r="K1034" s="5"/>
    </row>
    <row r="1035" spans="1:21" x14ac:dyDescent="0.3">
      <c r="A1035" s="6" t="s">
        <v>22</v>
      </c>
      <c r="B1035" s="7"/>
      <c r="C1035" s="7">
        <v>16.989999999999998</v>
      </c>
      <c r="D1035" s="5"/>
      <c r="E1035" s="5"/>
      <c r="F1035" s="5"/>
      <c r="G1035" s="5"/>
      <c r="H1035" s="5"/>
      <c r="I1035" s="5"/>
      <c r="J1035" s="5"/>
      <c r="K1035" s="5"/>
    </row>
    <row r="1036" spans="1:21" ht="27.6" x14ac:dyDescent="0.3">
      <c r="A1036" s="9"/>
      <c r="B1036" s="9" t="s">
        <v>5</v>
      </c>
      <c r="C1036" s="9" t="s">
        <v>10</v>
      </c>
      <c r="D1036" s="9" t="s">
        <v>16</v>
      </c>
      <c r="E1036" s="10" t="s">
        <v>18</v>
      </c>
      <c r="F1036" s="11" t="s">
        <v>21</v>
      </c>
      <c r="G1036" s="11" t="s">
        <v>22</v>
      </c>
      <c r="H1036" s="11" t="s">
        <v>23</v>
      </c>
      <c r="I1036" s="11" t="s">
        <v>24</v>
      </c>
      <c r="J1036" s="11" t="s">
        <v>21</v>
      </c>
      <c r="K1036" s="11" t="s">
        <v>22</v>
      </c>
      <c r="P1036" t="s">
        <v>21</v>
      </c>
      <c r="S1036" s="1" t="s">
        <v>23</v>
      </c>
      <c r="U1036" t="s">
        <v>24</v>
      </c>
    </row>
    <row r="1037" spans="1:21" ht="79.2" x14ac:dyDescent="0.3">
      <c r="A1037" s="16" t="s">
        <v>65</v>
      </c>
      <c r="B1037" s="16" t="s">
        <v>347</v>
      </c>
      <c r="C1037" s="16" t="s">
        <v>348</v>
      </c>
      <c r="D1037" s="16" t="s">
        <v>68</v>
      </c>
      <c r="E1037" s="17" t="s">
        <v>29</v>
      </c>
      <c r="F1037" s="14">
        <f t="shared" ref="F1037:F1040" si="352">G1037</f>
        <v>228.53</v>
      </c>
      <c r="G1037" s="14">
        <f t="shared" ref="G1037:G1040" si="353">ROUND($N$4*P1037,2)</f>
        <v>228.53</v>
      </c>
      <c r="H1037" s="14">
        <f t="shared" ref="H1037:H1040" si="354">S1037</f>
        <v>3.5799999999999998E-2</v>
      </c>
      <c r="I1037" s="14">
        <f t="shared" ref="I1037:I1040" si="355">U1037</f>
        <v>0</v>
      </c>
      <c r="J1037" s="14">
        <f>TRUNC(F1037*H1037,2)</f>
        <v>8.18</v>
      </c>
      <c r="K1037" s="14">
        <f t="shared" ref="K1037:K1040" si="356">J1037</f>
        <v>8.18</v>
      </c>
      <c r="P1037">
        <v>304.58999999999997</v>
      </c>
      <c r="S1037" s="3">
        <v>3.5799999999999998E-2</v>
      </c>
      <c r="U1037">
        <v>0</v>
      </c>
    </row>
    <row r="1038" spans="1:21" ht="66" x14ac:dyDescent="0.3">
      <c r="A1038" s="16" t="s">
        <v>65</v>
      </c>
      <c r="B1038" s="16" t="s">
        <v>349</v>
      </c>
      <c r="C1038" s="16" t="s">
        <v>350</v>
      </c>
      <c r="D1038" s="16" t="s">
        <v>68</v>
      </c>
      <c r="E1038" s="17" t="s">
        <v>29</v>
      </c>
      <c r="F1038" s="14">
        <f t="shared" si="352"/>
        <v>79.63</v>
      </c>
      <c r="G1038" s="14">
        <f t="shared" si="353"/>
        <v>79.63</v>
      </c>
      <c r="H1038" s="14">
        <f t="shared" si="354"/>
        <v>3.5799999999999998E-2</v>
      </c>
      <c r="I1038" s="14">
        <f t="shared" si="355"/>
        <v>0</v>
      </c>
      <c r="J1038" s="14">
        <f>TRUNC(F1038*H1038,2)</f>
        <v>2.85</v>
      </c>
      <c r="K1038" s="14">
        <f t="shared" si="356"/>
        <v>2.85</v>
      </c>
      <c r="P1038">
        <v>106.13</v>
      </c>
      <c r="S1038" s="3">
        <v>3.5799999999999998E-2</v>
      </c>
      <c r="U1038">
        <v>0</v>
      </c>
    </row>
    <row r="1039" spans="1:21" ht="39.6" x14ac:dyDescent="0.3">
      <c r="A1039" s="16" t="s">
        <v>65</v>
      </c>
      <c r="B1039" s="16" t="s">
        <v>483</v>
      </c>
      <c r="C1039" s="16" t="s">
        <v>484</v>
      </c>
      <c r="D1039" s="16">
        <v>58</v>
      </c>
      <c r="E1039" s="17" t="s">
        <v>83</v>
      </c>
      <c r="F1039" s="14">
        <f t="shared" si="352"/>
        <v>17591.349999999999</v>
      </c>
      <c r="G1039" s="14">
        <f t="shared" si="353"/>
        <v>17591.349999999999</v>
      </c>
      <c r="H1039" s="14">
        <f t="shared" si="354"/>
        <v>1E-4</v>
      </c>
      <c r="I1039" s="14">
        <f t="shared" si="355"/>
        <v>0</v>
      </c>
      <c r="J1039" s="14">
        <f>TRUNC(F1039*H1039,2)</f>
        <v>1.75</v>
      </c>
      <c r="K1039" s="14">
        <f t="shared" si="356"/>
        <v>1.75</v>
      </c>
      <c r="P1039">
        <v>23446.52</v>
      </c>
      <c r="S1039" s="3">
        <v>1E-4</v>
      </c>
      <c r="U1039">
        <v>0</v>
      </c>
    </row>
    <row r="1040" spans="1:21" ht="26.4" x14ac:dyDescent="0.3">
      <c r="A1040" s="12" t="s">
        <v>25</v>
      </c>
      <c r="B1040" s="12" t="s">
        <v>77</v>
      </c>
      <c r="C1040" s="12" t="s">
        <v>78</v>
      </c>
      <c r="D1040" s="12" t="s">
        <v>28</v>
      </c>
      <c r="E1040" s="13" t="s">
        <v>29</v>
      </c>
      <c r="F1040" s="14">
        <f t="shared" si="352"/>
        <v>15.15</v>
      </c>
      <c r="G1040" s="14">
        <f t="shared" si="353"/>
        <v>15.15</v>
      </c>
      <c r="H1040" s="14">
        <f t="shared" si="354"/>
        <v>0.28220000000000001</v>
      </c>
      <c r="I1040" s="14">
        <f t="shared" si="355"/>
        <v>3</v>
      </c>
      <c r="J1040" s="19">
        <f>TRUNC(F1040*H1040,2)+(0.03*H1040*F1040)-0.179</f>
        <v>4.2192598999999991</v>
      </c>
      <c r="K1040" s="19">
        <f t="shared" si="356"/>
        <v>4.2192598999999991</v>
      </c>
      <c r="P1040">
        <v>20.190000000000001</v>
      </c>
      <c r="S1040" s="2">
        <v>0.28220000000000001</v>
      </c>
      <c r="U1040">
        <v>3</v>
      </c>
    </row>
    <row r="1042" spans="1:21" x14ac:dyDescent="0.3">
      <c r="A1042" s="4" t="s">
        <v>485</v>
      </c>
      <c r="B1042" s="5"/>
      <c r="C1042" s="5"/>
      <c r="D1042" s="5"/>
      <c r="E1042" s="5"/>
      <c r="F1042" s="5"/>
      <c r="G1042" s="5"/>
      <c r="H1042" s="5"/>
      <c r="I1042" s="5"/>
      <c r="J1042" s="5"/>
      <c r="K1042" s="5"/>
    </row>
    <row r="1043" spans="1:21" x14ac:dyDescent="0.3">
      <c r="A1043" s="6" t="s">
        <v>5</v>
      </c>
      <c r="B1043" s="7"/>
      <c r="C1043" s="7" t="s">
        <v>486</v>
      </c>
      <c r="D1043" s="5"/>
      <c r="E1043" s="5"/>
      <c r="F1043" s="5"/>
      <c r="G1043" s="5"/>
      <c r="H1043" s="5"/>
      <c r="I1043" s="5"/>
      <c r="J1043" s="5"/>
      <c r="K1043" s="5"/>
    </row>
    <row r="1044" spans="1:21" x14ac:dyDescent="0.3">
      <c r="A1044" s="6" t="s">
        <v>10</v>
      </c>
      <c r="B1044" s="7"/>
      <c r="C1044" s="7" t="s">
        <v>487</v>
      </c>
      <c r="D1044" s="5"/>
      <c r="E1044" s="5"/>
      <c r="F1044" s="5"/>
      <c r="G1044" s="5"/>
      <c r="H1044" s="5"/>
      <c r="I1044" s="5"/>
      <c r="J1044" s="5"/>
      <c r="K1044" s="5"/>
    </row>
    <row r="1045" spans="1:21" x14ac:dyDescent="0.3">
      <c r="A1045" s="6" t="s">
        <v>12</v>
      </c>
      <c r="B1045" s="7"/>
      <c r="C1045" s="7" t="s">
        <v>89</v>
      </c>
      <c r="D1045" s="5"/>
      <c r="E1045" s="5"/>
      <c r="F1045" s="5"/>
      <c r="G1045" s="5"/>
      <c r="H1045" s="5"/>
      <c r="I1045" s="5"/>
      <c r="J1045" s="5"/>
      <c r="K1045" s="5"/>
    </row>
    <row r="1046" spans="1:21" x14ac:dyDescent="0.3">
      <c r="A1046" s="6" t="s">
        <v>14</v>
      </c>
      <c r="B1046" s="7"/>
      <c r="C1046" s="7" t="s">
        <v>15</v>
      </c>
      <c r="D1046" s="5"/>
      <c r="E1046" s="5"/>
      <c r="F1046" s="5"/>
      <c r="G1046" s="5"/>
      <c r="H1046" s="5"/>
      <c r="I1046" s="5"/>
      <c r="J1046" s="5"/>
      <c r="K1046" s="5"/>
    </row>
    <row r="1047" spans="1:21" x14ac:dyDescent="0.3">
      <c r="A1047" s="6" t="s">
        <v>16</v>
      </c>
      <c r="B1047" s="7"/>
      <c r="C1047" s="7" t="s">
        <v>423</v>
      </c>
      <c r="D1047" s="5"/>
      <c r="E1047" s="5"/>
      <c r="F1047" s="5"/>
      <c r="G1047" s="5"/>
      <c r="H1047" s="5"/>
      <c r="I1047" s="5"/>
      <c r="J1047" s="5"/>
      <c r="K1047" s="5"/>
    </row>
    <row r="1048" spans="1:21" x14ac:dyDescent="0.3">
      <c r="A1048" s="6" t="s">
        <v>18</v>
      </c>
      <c r="B1048" s="7"/>
      <c r="C1048" s="7" t="s">
        <v>51</v>
      </c>
      <c r="D1048" s="5"/>
      <c r="E1048" s="5"/>
      <c r="F1048" s="5"/>
      <c r="G1048" s="5"/>
      <c r="H1048" s="5"/>
      <c r="I1048" s="5"/>
      <c r="J1048" s="5"/>
      <c r="K1048" s="5"/>
    </row>
    <row r="1049" spans="1:21" x14ac:dyDescent="0.3">
      <c r="A1049" s="6" t="s">
        <v>20</v>
      </c>
      <c r="B1049" s="7"/>
      <c r="C1049" s="7"/>
      <c r="D1049" s="5"/>
      <c r="E1049" s="5"/>
      <c r="F1049" s="5"/>
      <c r="G1049" s="5"/>
      <c r="H1049" s="5"/>
      <c r="I1049" s="5"/>
      <c r="J1049" s="5"/>
      <c r="K1049" s="5"/>
    </row>
    <row r="1050" spans="1:21" x14ac:dyDescent="0.3">
      <c r="A1050" s="6" t="s">
        <v>21</v>
      </c>
      <c r="B1050" s="7"/>
      <c r="C1050" s="7">
        <v>98.06</v>
      </c>
      <c r="D1050" s="5"/>
      <c r="E1050" s="5"/>
      <c r="F1050" s="5"/>
      <c r="G1050" s="5"/>
      <c r="H1050" s="5"/>
      <c r="I1050" s="5"/>
      <c r="J1050" s="5"/>
      <c r="K1050" s="5"/>
    </row>
    <row r="1051" spans="1:21" x14ac:dyDescent="0.3">
      <c r="A1051" s="6" t="s">
        <v>22</v>
      </c>
      <c r="B1051" s="7"/>
      <c r="C1051" s="7">
        <v>98.06</v>
      </c>
      <c r="D1051" s="5"/>
      <c r="E1051" s="5"/>
      <c r="F1051" s="5"/>
      <c r="G1051" s="5"/>
      <c r="H1051" s="5"/>
      <c r="I1051" s="5"/>
      <c r="J1051" s="5"/>
      <c r="K1051" s="5"/>
    </row>
    <row r="1052" spans="1:21" ht="27.6" x14ac:dyDescent="0.3">
      <c r="A1052" s="9"/>
      <c r="B1052" s="9" t="s">
        <v>5</v>
      </c>
      <c r="C1052" s="9" t="s">
        <v>10</v>
      </c>
      <c r="D1052" s="9" t="s">
        <v>16</v>
      </c>
      <c r="E1052" s="10" t="s">
        <v>18</v>
      </c>
      <c r="F1052" s="11" t="s">
        <v>21</v>
      </c>
      <c r="G1052" s="11" t="s">
        <v>22</v>
      </c>
      <c r="H1052" s="11" t="s">
        <v>23</v>
      </c>
      <c r="I1052" s="11" t="s">
        <v>24</v>
      </c>
      <c r="J1052" s="11" t="s">
        <v>21</v>
      </c>
      <c r="K1052" s="11" t="s">
        <v>22</v>
      </c>
      <c r="P1052" t="s">
        <v>21</v>
      </c>
      <c r="S1052" s="1" t="s">
        <v>23</v>
      </c>
      <c r="U1052" t="s">
        <v>24</v>
      </c>
    </row>
    <row r="1053" spans="1:21" ht="52.8" x14ac:dyDescent="0.3">
      <c r="A1053" s="16" t="s">
        <v>65</v>
      </c>
      <c r="B1053" s="16" t="s">
        <v>488</v>
      </c>
      <c r="C1053" s="16" t="s">
        <v>489</v>
      </c>
      <c r="D1053" s="16" t="s">
        <v>68</v>
      </c>
      <c r="E1053" s="17" t="s">
        <v>29</v>
      </c>
      <c r="F1053" s="14">
        <f t="shared" ref="F1053:F1064" si="357">G1053</f>
        <v>83.48</v>
      </c>
      <c r="G1053" s="14">
        <f t="shared" ref="G1053:G1062" si="358">ROUND($N$4*P1053,2)</f>
        <v>83.48</v>
      </c>
      <c r="H1053" s="14">
        <f t="shared" ref="H1053:H1062" si="359">S1053</f>
        <v>0.17</v>
      </c>
      <c r="I1053" s="14">
        <f t="shared" ref="I1053:I1062" si="360">U1053</f>
        <v>0</v>
      </c>
      <c r="J1053" s="14">
        <f t="shared" ref="J1053:J1059" si="361">TRUNC(F1053*H1053,2)</f>
        <v>14.19</v>
      </c>
      <c r="K1053" s="14">
        <f t="shared" ref="K1053:K1065" si="362">J1053</f>
        <v>14.19</v>
      </c>
      <c r="P1053">
        <v>111.27</v>
      </c>
      <c r="S1053" s="3">
        <v>0.17</v>
      </c>
      <c r="U1053">
        <v>0</v>
      </c>
    </row>
    <row r="1054" spans="1:21" ht="39.6" x14ac:dyDescent="0.3">
      <c r="A1054" s="16" t="s">
        <v>65</v>
      </c>
      <c r="B1054" s="16" t="s">
        <v>490</v>
      </c>
      <c r="C1054" s="16" t="s">
        <v>491</v>
      </c>
      <c r="D1054" s="16" t="s">
        <v>68</v>
      </c>
      <c r="E1054" s="17" t="s">
        <v>29</v>
      </c>
      <c r="F1054" s="14">
        <f t="shared" si="357"/>
        <v>7.56</v>
      </c>
      <c r="G1054" s="14">
        <f t="shared" si="358"/>
        <v>7.56</v>
      </c>
      <c r="H1054" s="14">
        <f t="shared" si="359"/>
        <v>7.0000000000000007E-2</v>
      </c>
      <c r="I1054" s="14">
        <f t="shared" si="360"/>
        <v>0</v>
      </c>
      <c r="J1054" s="14">
        <f t="shared" si="361"/>
        <v>0.52</v>
      </c>
      <c r="K1054" s="14">
        <f t="shared" si="362"/>
        <v>0.52</v>
      </c>
      <c r="P1054">
        <v>10.07</v>
      </c>
      <c r="S1054" s="3">
        <v>7.0000000000000007E-2</v>
      </c>
      <c r="U1054">
        <v>0</v>
      </c>
    </row>
    <row r="1055" spans="1:21" ht="79.2" x14ac:dyDescent="0.3">
      <c r="A1055" s="16" t="s">
        <v>65</v>
      </c>
      <c r="B1055" s="16" t="s">
        <v>347</v>
      </c>
      <c r="C1055" s="16" t="s">
        <v>348</v>
      </c>
      <c r="D1055" s="16" t="s">
        <v>68</v>
      </c>
      <c r="E1055" s="17" t="s">
        <v>29</v>
      </c>
      <c r="F1055" s="14">
        <f t="shared" si="357"/>
        <v>228.53</v>
      </c>
      <c r="G1055" s="14">
        <f t="shared" si="358"/>
        <v>228.53</v>
      </c>
      <c r="H1055" s="14">
        <f t="shared" si="359"/>
        <v>0.05</v>
      </c>
      <c r="I1055" s="14">
        <f t="shared" si="360"/>
        <v>0</v>
      </c>
      <c r="J1055" s="14">
        <f t="shared" si="361"/>
        <v>11.42</v>
      </c>
      <c r="K1055" s="14">
        <f t="shared" si="362"/>
        <v>11.42</v>
      </c>
      <c r="P1055">
        <v>304.58999999999997</v>
      </c>
      <c r="S1055" s="3">
        <v>0.05</v>
      </c>
      <c r="U1055">
        <v>0</v>
      </c>
    </row>
    <row r="1056" spans="1:21" ht="66" x14ac:dyDescent="0.3">
      <c r="A1056" s="16" t="s">
        <v>65</v>
      </c>
      <c r="B1056" s="16" t="s">
        <v>349</v>
      </c>
      <c r="C1056" s="16" t="s">
        <v>350</v>
      </c>
      <c r="D1056" s="16" t="s">
        <v>68</v>
      </c>
      <c r="E1056" s="17" t="s">
        <v>29</v>
      </c>
      <c r="F1056" s="14">
        <f t="shared" si="357"/>
        <v>79.63</v>
      </c>
      <c r="G1056" s="14">
        <f t="shared" si="358"/>
        <v>79.63</v>
      </c>
      <c r="H1056" s="14">
        <f t="shared" si="359"/>
        <v>0.02</v>
      </c>
      <c r="I1056" s="14">
        <f t="shared" si="360"/>
        <v>0</v>
      </c>
      <c r="J1056" s="14">
        <f t="shared" si="361"/>
        <v>1.59</v>
      </c>
      <c r="K1056" s="14">
        <f t="shared" si="362"/>
        <v>1.59</v>
      </c>
      <c r="P1056">
        <v>106.13</v>
      </c>
      <c r="S1056" s="3">
        <v>0.02</v>
      </c>
      <c r="U1056">
        <v>0</v>
      </c>
    </row>
    <row r="1057" spans="1:21" ht="39.6" x14ac:dyDescent="0.3">
      <c r="A1057" s="16" t="s">
        <v>65</v>
      </c>
      <c r="B1057" s="16" t="s">
        <v>492</v>
      </c>
      <c r="C1057" s="16" t="s">
        <v>493</v>
      </c>
      <c r="D1057" s="16" t="s">
        <v>68</v>
      </c>
      <c r="E1057" s="17" t="s">
        <v>29</v>
      </c>
      <c r="F1057" s="14">
        <f t="shared" si="357"/>
        <v>2.67</v>
      </c>
      <c r="G1057" s="14">
        <f t="shared" si="358"/>
        <v>2.67</v>
      </c>
      <c r="H1057" s="14">
        <f t="shared" si="359"/>
        <v>0.34</v>
      </c>
      <c r="I1057" s="14">
        <f t="shared" si="360"/>
        <v>0</v>
      </c>
      <c r="J1057" s="14">
        <f t="shared" si="361"/>
        <v>0.9</v>
      </c>
      <c r="K1057" s="14">
        <f t="shared" si="362"/>
        <v>0.9</v>
      </c>
      <c r="P1057">
        <v>3.56</v>
      </c>
      <c r="S1057" s="3">
        <v>0.34</v>
      </c>
      <c r="U1057">
        <v>0</v>
      </c>
    </row>
    <row r="1058" spans="1:21" ht="39.6" x14ac:dyDescent="0.3">
      <c r="A1058" s="16" t="s">
        <v>65</v>
      </c>
      <c r="B1058" s="16" t="s">
        <v>494</v>
      </c>
      <c r="C1058" s="16" t="s">
        <v>493</v>
      </c>
      <c r="D1058" s="16" t="s">
        <v>68</v>
      </c>
      <c r="E1058" s="17" t="s">
        <v>29</v>
      </c>
      <c r="F1058" s="14">
        <f t="shared" si="357"/>
        <v>1.78</v>
      </c>
      <c r="G1058" s="14">
        <f t="shared" si="358"/>
        <v>1.78</v>
      </c>
      <c r="H1058" s="14">
        <f t="shared" si="359"/>
        <v>0.14000000000000001</v>
      </c>
      <c r="I1058" s="14">
        <f t="shared" si="360"/>
        <v>0</v>
      </c>
      <c r="J1058" s="14">
        <f t="shared" si="361"/>
        <v>0.24</v>
      </c>
      <c r="K1058" s="14">
        <f t="shared" si="362"/>
        <v>0.24</v>
      </c>
      <c r="P1058">
        <v>2.37</v>
      </c>
      <c r="S1058" s="3">
        <v>0.14000000000000001</v>
      </c>
      <c r="U1058">
        <v>0</v>
      </c>
    </row>
    <row r="1059" spans="1:21" ht="26.4" x14ac:dyDescent="0.3">
      <c r="A1059" s="12" t="s">
        <v>25</v>
      </c>
      <c r="B1059" s="12" t="s">
        <v>192</v>
      </c>
      <c r="C1059" s="12" t="s">
        <v>193</v>
      </c>
      <c r="D1059" s="12" t="s">
        <v>182</v>
      </c>
      <c r="E1059" s="13" t="s">
        <v>183</v>
      </c>
      <c r="F1059" s="14">
        <f t="shared" si="357"/>
        <v>11.52</v>
      </c>
      <c r="G1059" s="14">
        <f t="shared" si="358"/>
        <v>11.52</v>
      </c>
      <c r="H1059" s="14">
        <f t="shared" si="359"/>
        <v>0.03</v>
      </c>
      <c r="I1059" s="14">
        <f t="shared" si="360"/>
        <v>0</v>
      </c>
      <c r="J1059" s="14">
        <f t="shared" si="361"/>
        <v>0.34</v>
      </c>
      <c r="K1059" s="14">
        <f t="shared" si="362"/>
        <v>0.34</v>
      </c>
      <c r="P1059">
        <v>15.35</v>
      </c>
      <c r="S1059" s="2">
        <v>0.03</v>
      </c>
      <c r="U1059">
        <v>0</v>
      </c>
    </row>
    <row r="1060" spans="1:21" ht="26.4" x14ac:dyDescent="0.3">
      <c r="A1060" s="12" t="s">
        <v>25</v>
      </c>
      <c r="B1060" s="12" t="s">
        <v>376</v>
      </c>
      <c r="C1060" s="12" t="s">
        <v>377</v>
      </c>
      <c r="D1060" s="12" t="s">
        <v>28</v>
      </c>
      <c r="E1060" s="13" t="s">
        <v>29</v>
      </c>
      <c r="F1060" s="14">
        <f t="shared" si="357"/>
        <v>23.54</v>
      </c>
      <c r="G1060" s="14">
        <f t="shared" si="358"/>
        <v>23.54</v>
      </c>
      <c r="H1060" s="14">
        <f t="shared" si="359"/>
        <v>0.34</v>
      </c>
      <c r="I1060" s="14">
        <f t="shared" si="360"/>
        <v>3</v>
      </c>
      <c r="J1060" s="19">
        <f>TRUNC(F1060*H1060,2)+(0.03*H1060*F1060)</f>
        <v>8.2401079999999993</v>
      </c>
      <c r="K1060" s="19">
        <f t="shared" si="362"/>
        <v>8.2401079999999993</v>
      </c>
      <c r="P1060">
        <v>31.37</v>
      </c>
      <c r="S1060" s="2">
        <v>0.34</v>
      </c>
      <c r="U1060">
        <v>3</v>
      </c>
    </row>
    <row r="1061" spans="1:21" ht="26.4" x14ac:dyDescent="0.3">
      <c r="A1061" s="12" t="s">
        <v>25</v>
      </c>
      <c r="B1061" s="12" t="s">
        <v>305</v>
      </c>
      <c r="C1061" s="12" t="s">
        <v>306</v>
      </c>
      <c r="D1061" s="12" t="s">
        <v>28</v>
      </c>
      <c r="E1061" s="13" t="s">
        <v>29</v>
      </c>
      <c r="F1061" s="14">
        <f t="shared" si="357"/>
        <v>20.95</v>
      </c>
      <c r="G1061" s="14">
        <f t="shared" si="358"/>
        <v>20.95</v>
      </c>
      <c r="H1061" s="14">
        <f t="shared" si="359"/>
        <v>0.6</v>
      </c>
      <c r="I1061" s="14">
        <f t="shared" si="360"/>
        <v>3</v>
      </c>
      <c r="J1061" s="19">
        <f t="shared" ref="J1061:J1062" si="363">TRUNC(F1061*H1061,2)+(0.03*H1061*F1061)</f>
        <v>12.947100000000001</v>
      </c>
      <c r="K1061" s="19">
        <f t="shared" si="362"/>
        <v>12.947100000000001</v>
      </c>
      <c r="P1061">
        <v>27.92</v>
      </c>
      <c r="S1061" s="2">
        <v>0.6</v>
      </c>
      <c r="U1061">
        <v>3</v>
      </c>
    </row>
    <row r="1062" spans="1:21" ht="26.4" x14ac:dyDescent="0.3">
      <c r="A1062" s="12" t="s">
        <v>25</v>
      </c>
      <c r="B1062" s="12" t="s">
        <v>77</v>
      </c>
      <c r="C1062" s="12" t="s">
        <v>78</v>
      </c>
      <c r="D1062" s="12" t="s">
        <v>28</v>
      </c>
      <c r="E1062" s="13" t="s">
        <v>29</v>
      </c>
      <c r="F1062" s="14">
        <f t="shared" si="357"/>
        <v>15.15</v>
      </c>
      <c r="G1062" s="14">
        <f t="shared" si="358"/>
        <v>15.15</v>
      </c>
      <c r="H1062" s="14">
        <f t="shared" si="359"/>
        <v>1.35</v>
      </c>
      <c r="I1062" s="14">
        <f t="shared" si="360"/>
        <v>3</v>
      </c>
      <c r="J1062" s="19">
        <f t="shared" si="363"/>
        <v>21.063575</v>
      </c>
      <c r="K1062" s="19">
        <f t="shared" si="362"/>
        <v>21.063575</v>
      </c>
      <c r="P1062">
        <v>20.190000000000001</v>
      </c>
      <c r="S1062" s="2">
        <v>1.35</v>
      </c>
      <c r="U1062">
        <v>3</v>
      </c>
    </row>
    <row r="1063" spans="1:21" x14ac:dyDescent="0.3">
      <c r="A1063" s="12" t="s">
        <v>25</v>
      </c>
      <c r="B1063" s="12" t="s">
        <v>496</v>
      </c>
      <c r="C1063" s="12" t="s">
        <v>497</v>
      </c>
      <c r="D1063" s="12" t="s">
        <v>182</v>
      </c>
      <c r="E1063" s="13" t="s">
        <v>190</v>
      </c>
      <c r="F1063" s="14">
        <f t="shared" si="357"/>
        <v>14.26</v>
      </c>
      <c r="G1063" s="14">
        <f t="shared" ref="G1063:G1064" si="364">ROUND($N$4*P1063,2)</f>
        <v>14.26</v>
      </c>
      <c r="H1063" s="14">
        <f t="shared" ref="H1063:H1065" si="365">S1063</f>
        <v>7.0000000000000007E-2</v>
      </c>
      <c r="I1063" s="14">
        <f t="shared" ref="I1063:I1065" si="366">U1063</f>
        <v>0</v>
      </c>
      <c r="J1063" s="14">
        <f t="shared" ref="J1063:J1064" si="367">TRUNC(F1063*H1063,2)</f>
        <v>0.99</v>
      </c>
      <c r="K1063" s="14">
        <f t="shared" si="362"/>
        <v>0.99</v>
      </c>
      <c r="P1063">
        <v>19</v>
      </c>
      <c r="S1063" s="2">
        <v>7.0000000000000007E-2</v>
      </c>
      <c r="U1063">
        <v>0</v>
      </c>
    </row>
    <row r="1064" spans="1:21" x14ac:dyDescent="0.3">
      <c r="A1064" s="12" t="s">
        <v>25</v>
      </c>
      <c r="B1064" s="12" t="s">
        <v>498</v>
      </c>
      <c r="C1064" s="12" t="s">
        <v>499</v>
      </c>
      <c r="D1064" s="12" t="s">
        <v>182</v>
      </c>
      <c r="E1064" s="13" t="s">
        <v>190</v>
      </c>
      <c r="F1064" s="14">
        <f t="shared" si="357"/>
        <v>48.77</v>
      </c>
      <c r="G1064" s="14">
        <f t="shared" si="364"/>
        <v>48.77</v>
      </c>
      <c r="H1064" s="14">
        <f t="shared" si="365"/>
        <v>0.14000000000000001</v>
      </c>
      <c r="I1064" s="14">
        <f t="shared" si="366"/>
        <v>0</v>
      </c>
      <c r="J1064" s="14">
        <f t="shared" si="367"/>
        <v>6.82</v>
      </c>
      <c r="K1064" s="14">
        <f t="shared" si="362"/>
        <v>6.82</v>
      </c>
      <c r="P1064">
        <v>65</v>
      </c>
      <c r="S1064" s="2">
        <v>0.14000000000000001</v>
      </c>
      <c r="U1064">
        <v>0</v>
      </c>
    </row>
    <row r="1065" spans="1:21" ht="26.4" x14ac:dyDescent="0.3">
      <c r="A1065" s="12" t="s">
        <v>25</v>
      </c>
      <c r="B1065" s="12" t="s">
        <v>500</v>
      </c>
      <c r="C1065" s="12" t="s">
        <v>501</v>
      </c>
      <c r="D1065" s="12" t="s">
        <v>182</v>
      </c>
      <c r="E1065" s="13" t="s">
        <v>183</v>
      </c>
      <c r="F1065" s="14">
        <v>13.89</v>
      </c>
      <c r="G1065" s="14">
        <v>13.89</v>
      </c>
      <c r="H1065" s="14">
        <f t="shared" si="365"/>
        <v>1.353</v>
      </c>
      <c r="I1065" s="14">
        <f t="shared" si="366"/>
        <v>0</v>
      </c>
      <c r="J1065" s="14">
        <f>TRUNC(F1065*H1065,2)+0.01</f>
        <v>18.8</v>
      </c>
      <c r="K1065" s="14">
        <f t="shared" si="362"/>
        <v>18.8</v>
      </c>
      <c r="P1065">
        <v>23.83</v>
      </c>
      <c r="S1065" s="2">
        <v>1.353</v>
      </c>
      <c r="U1065">
        <v>0</v>
      </c>
    </row>
    <row r="1068" spans="1:21" x14ac:dyDescent="0.3">
      <c r="A1068" s="4" t="s">
        <v>502</v>
      </c>
      <c r="B1068" s="5"/>
      <c r="C1068" s="5"/>
      <c r="D1068" s="5"/>
      <c r="E1068" s="5"/>
      <c r="F1068" s="5"/>
      <c r="G1068" s="5"/>
      <c r="H1068" s="5"/>
      <c r="I1068" s="5"/>
      <c r="J1068" s="5"/>
      <c r="K1068" s="5"/>
    </row>
    <row r="1069" spans="1:21" x14ac:dyDescent="0.3">
      <c r="A1069" s="6" t="s">
        <v>5</v>
      </c>
      <c r="B1069" s="7"/>
      <c r="C1069" s="7" t="s">
        <v>503</v>
      </c>
      <c r="D1069" s="5"/>
      <c r="E1069" s="5"/>
      <c r="F1069" s="5"/>
      <c r="G1069" s="5"/>
      <c r="H1069" s="5"/>
      <c r="I1069" s="5"/>
      <c r="J1069" s="5"/>
      <c r="K1069" s="5"/>
    </row>
    <row r="1070" spans="1:21" x14ac:dyDescent="0.3">
      <c r="A1070" s="6" t="s">
        <v>10</v>
      </c>
      <c r="B1070" s="7"/>
      <c r="C1070" s="7" t="s">
        <v>504</v>
      </c>
      <c r="D1070" s="5"/>
      <c r="E1070" s="5"/>
      <c r="F1070" s="5"/>
      <c r="G1070" s="5"/>
      <c r="H1070" s="5"/>
      <c r="I1070" s="5"/>
      <c r="J1070" s="5"/>
      <c r="K1070" s="5"/>
    </row>
    <row r="1071" spans="1:21" x14ac:dyDescent="0.3">
      <c r="A1071" s="6" t="s">
        <v>12</v>
      </c>
      <c r="B1071" s="7"/>
      <c r="C1071" s="7" t="s">
        <v>89</v>
      </c>
      <c r="D1071" s="5"/>
      <c r="E1071" s="5"/>
      <c r="F1071" s="5"/>
      <c r="G1071" s="5"/>
      <c r="H1071" s="5"/>
      <c r="I1071" s="5"/>
      <c r="J1071" s="5"/>
      <c r="K1071" s="5"/>
    </row>
    <row r="1072" spans="1:21" x14ac:dyDescent="0.3">
      <c r="A1072" s="6" t="s">
        <v>14</v>
      </c>
      <c r="B1072" s="7"/>
      <c r="C1072" s="7" t="s">
        <v>15</v>
      </c>
      <c r="D1072" s="5"/>
      <c r="E1072" s="5"/>
      <c r="F1072" s="5"/>
      <c r="G1072" s="5"/>
      <c r="H1072" s="5"/>
      <c r="I1072" s="5"/>
      <c r="J1072" s="5"/>
      <c r="K1072" s="5"/>
    </row>
    <row r="1073" spans="1:21" x14ac:dyDescent="0.3">
      <c r="A1073" s="6" t="s">
        <v>16</v>
      </c>
      <c r="B1073" s="7"/>
      <c r="C1073" s="7" t="s">
        <v>423</v>
      </c>
      <c r="D1073" s="5"/>
      <c r="E1073" s="5"/>
      <c r="F1073" s="5"/>
      <c r="G1073" s="5"/>
      <c r="H1073" s="5"/>
      <c r="I1073" s="5"/>
      <c r="J1073" s="5"/>
      <c r="K1073" s="5"/>
    </row>
    <row r="1074" spans="1:21" x14ac:dyDescent="0.3">
      <c r="A1074" s="6" t="s">
        <v>18</v>
      </c>
      <c r="B1074" s="7"/>
      <c r="C1074" s="7" t="s">
        <v>159</v>
      </c>
      <c r="D1074" s="5"/>
      <c r="E1074" s="5"/>
      <c r="F1074" s="5"/>
      <c r="G1074" s="5"/>
      <c r="H1074" s="5"/>
      <c r="I1074" s="5"/>
      <c r="J1074" s="5"/>
      <c r="K1074" s="5"/>
    </row>
    <row r="1075" spans="1:21" x14ac:dyDescent="0.3">
      <c r="A1075" s="6" t="s">
        <v>20</v>
      </c>
      <c r="B1075" s="7"/>
      <c r="C1075" s="7"/>
      <c r="D1075" s="5"/>
      <c r="E1075" s="5"/>
      <c r="F1075" s="5"/>
      <c r="G1075" s="5"/>
      <c r="H1075" s="5"/>
      <c r="I1075" s="5"/>
      <c r="J1075" s="5"/>
      <c r="K1075" s="5"/>
    </row>
    <row r="1076" spans="1:21" x14ac:dyDescent="0.3">
      <c r="A1076" s="6" t="s">
        <v>21</v>
      </c>
      <c r="B1076" s="7"/>
      <c r="C1076" s="7">
        <v>251.67</v>
      </c>
      <c r="D1076" s="5"/>
      <c r="E1076" s="5"/>
      <c r="F1076" s="5"/>
      <c r="G1076" s="5"/>
      <c r="H1076" s="5"/>
      <c r="I1076" s="5"/>
      <c r="J1076" s="5"/>
      <c r="K1076" s="5"/>
    </row>
    <row r="1077" spans="1:21" x14ac:dyDescent="0.3">
      <c r="A1077" s="6" t="s">
        <v>22</v>
      </c>
      <c r="B1077" s="7"/>
      <c r="C1077" s="7">
        <v>251.67</v>
      </c>
      <c r="D1077" s="5"/>
      <c r="E1077" s="5"/>
      <c r="F1077" s="5"/>
      <c r="G1077" s="5"/>
      <c r="H1077" s="5"/>
      <c r="I1077" s="5"/>
      <c r="J1077" s="5"/>
      <c r="K1077" s="5"/>
    </row>
    <row r="1078" spans="1:21" ht="27.6" x14ac:dyDescent="0.3">
      <c r="A1078" s="9"/>
      <c r="B1078" s="9" t="s">
        <v>5</v>
      </c>
      <c r="C1078" s="9" t="s">
        <v>10</v>
      </c>
      <c r="D1078" s="9" t="s">
        <v>16</v>
      </c>
      <c r="E1078" s="10" t="s">
        <v>18</v>
      </c>
      <c r="F1078" s="11" t="s">
        <v>21</v>
      </c>
      <c r="G1078" s="11" t="s">
        <v>22</v>
      </c>
      <c r="H1078" s="11" t="s">
        <v>23</v>
      </c>
      <c r="I1078" s="11" t="s">
        <v>24</v>
      </c>
      <c r="J1078" s="11" t="s">
        <v>21</v>
      </c>
      <c r="K1078" s="11" t="s">
        <v>22</v>
      </c>
      <c r="P1078" t="s">
        <v>21</v>
      </c>
      <c r="S1078" s="1" t="s">
        <v>23</v>
      </c>
      <c r="U1078" t="s">
        <v>24</v>
      </c>
    </row>
    <row r="1079" spans="1:21" ht="52.8" x14ac:dyDescent="0.3">
      <c r="A1079" s="16" t="s">
        <v>65</v>
      </c>
      <c r="B1079" s="16" t="s">
        <v>505</v>
      </c>
      <c r="C1079" s="16" t="s">
        <v>506</v>
      </c>
      <c r="D1079" s="16" t="s">
        <v>423</v>
      </c>
      <c r="E1079" s="17" t="s">
        <v>51</v>
      </c>
      <c r="F1079" s="14">
        <f t="shared" ref="F1079:F1080" si="368">G1079</f>
        <v>23.1</v>
      </c>
      <c r="G1079" s="14">
        <v>23.1</v>
      </c>
      <c r="H1079" s="14">
        <f t="shared" ref="H1079:H1080" si="369">S1079</f>
        <v>4.8449999999999998</v>
      </c>
      <c r="I1079" s="14">
        <f t="shared" ref="I1079:I1080" si="370">U1079</f>
        <v>0</v>
      </c>
      <c r="J1079" s="14">
        <f t="shared" ref="J1079" si="371">TRUNC(F1079*H1079,2)</f>
        <v>111.91</v>
      </c>
      <c r="K1079" s="14">
        <f t="shared" ref="K1079:K1080" si="372">J1079</f>
        <v>111.91</v>
      </c>
      <c r="P1079">
        <v>30.67</v>
      </c>
      <c r="S1079" s="3">
        <v>4.8449999999999998</v>
      </c>
      <c r="U1079">
        <v>0</v>
      </c>
    </row>
    <row r="1080" spans="1:21" ht="52.8" x14ac:dyDescent="0.3">
      <c r="A1080" s="16" t="s">
        <v>65</v>
      </c>
      <c r="B1080" s="16" t="s">
        <v>507</v>
      </c>
      <c r="C1080" s="16" t="s">
        <v>508</v>
      </c>
      <c r="D1080" s="16" t="s">
        <v>423</v>
      </c>
      <c r="E1080" s="17" t="s">
        <v>51</v>
      </c>
      <c r="F1080" s="14">
        <f t="shared" si="368"/>
        <v>28.85</v>
      </c>
      <c r="G1080" s="14">
        <v>28.85</v>
      </c>
      <c r="H1080" s="14">
        <f t="shared" si="369"/>
        <v>4.8449999999999998</v>
      </c>
      <c r="I1080" s="14">
        <f t="shared" si="370"/>
        <v>0</v>
      </c>
      <c r="J1080" s="14">
        <f>TRUNC(F1080*H1080,2)-0.01</f>
        <v>139.76000000000002</v>
      </c>
      <c r="K1080" s="14">
        <f t="shared" si="372"/>
        <v>139.76000000000002</v>
      </c>
      <c r="P1080">
        <v>38.380000000000003</v>
      </c>
      <c r="S1080" s="3">
        <v>4.8449999999999998</v>
      </c>
      <c r="U1080">
        <v>0</v>
      </c>
    </row>
    <row r="1082" spans="1:21" x14ac:dyDescent="0.3">
      <c r="A1082" s="4" t="s">
        <v>509</v>
      </c>
      <c r="B1082" s="5"/>
      <c r="C1082" s="5"/>
      <c r="D1082" s="5"/>
      <c r="E1082" s="5"/>
      <c r="F1082" s="5"/>
      <c r="G1082" s="5"/>
      <c r="H1082" s="5"/>
      <c r="I1082" s="5"/>
      <c r="J1082" s="5"/>
      <c r="K1082" s="5"/>
    </row>
    <row r="1083" spans="1:21" x14ac:dyDescent="0.3">
      <c r="A1083" s="6" t="s">
        <v>5</v>
      </c>
      <c r="B1083" s="7"/>
      <c r="C1083" s="7" t="s">
        <v>510</v>
      </c>
      <c r="D1083" s="5"/>
      <c r="E1083" s="5"/>
      <c r="F1083" s="5"/>
      <c r="G1083" s="5"/>
      <c r="H1083" s="5"/>
      <c r="I1083" s="5"/>
      <c r="J1083" s="5"/>
      <c r="K1083" s="5"/>
    </row>
    <row r="1084" spans="1:21" x14ac:dyDescent="0.3">
      <c r="A1084" s="6" t="s">
        <v>10</v>
      </c>
      <c r="B1084" s="7"/>
      <c r="C1084" s="7" t="s">
        <v>511</v>
      </c>
      <c r="D1084" s="5"/>
      <c r="E1084" s="5"/>
      <c r="F1084" s="5"/>
      <c r="G1084" s="5"/>
      <c r="H1084" s="5"/>
      <c r="I1084" s="5"/>
      <c r="J1084" s="5"/>
      <c r="K1084" s="5"/>
    </row>
    <row r="1085" spans="1:21" x14ac:dyDescent="0.3">
      <c r="A1085" s="6" t="s">
        <v>12</v>
      </c>
      <c r="B1085" s="7"/>
      <c r="C1085" s="7" t="s">
        <v>89</v>
      </c>
      <c r="D1085" s="5"/>
      <c r="E1085" s="5"/>
      <c r="F1085" s="5"/>
      <c r="G1085" s="5"/>
      <c r="H1085" s="5"/>
      <c r="I1085" s="5"/>
      <c r="J1085" s="5"/>
      <c r="K1085" s="5"/>
    </row>
    <row r="1086" spans="1:21" x14ac:dyDescent="0.3">
      <c r="A1086" s="6" t="s">
        <v>14</v>
      </c>
      <c r="B1086" s="7"/>
      <c r="C1086" s="7" t="s">
        <v>15</v>
      </c>
      <c r="D1086" s="5"/>
      <c r="E1086" s="5"/>
      <c r="F1086" s="5"/>
      <c r="G1086" s="5"/>
      <c r="H1086" s="5"/>
      <c r="I1086" s="5"/>
      <c r="J1086" s="5"/>
      <c r="K1086" s="5"/>
    </row>
    <row r="1087" spans="1:21" x14ac:dyDescent="0.3">
      <c r="A1087" s="6" t="s">
        <v>16</v>
      </c>
      <c r="B1087" s="7"/>
      <c r="C1087" s="7" t="s">
        <v>423</v>
      </c>
      <c r="D1087" s="5"/>
      <c r="E1087" s="5"/>
      <c r="F1087" s="5"/>
      <c r="G1087" s="5"/>
      <c r="H1087" s="5"/>
      <c r="I1087" s="5"/>
      <c r="J1087" s="5"/>
      <c r="K1087" s="5"/>
    </row>
    <row r="1088" spans="1:21" x14ac:dyDescent="0.3">
      <c r="A1088" s="6" t="s">
        <v>18</v>
      </c>
      <c r="B1088" s="7"/>
      <c r="C1088" s="7" t="s">
        <v>190</v>
      </c>
      <c r="D1088" s="5"/>
      <c r="E1088" s="5"/>
      <c r="F1088" s="5"/>
      <c r="G1088" s="5"/>
      <c r="H1088" s="5"/>
      <c r="I1088" s="5"/>
      <c r="J1088" s="5"/>
      <c r="K1088" s="5"/>
    </row>
    <row r="1089" spans="1:21" x14ac:dyDescent="0.3">
      <c r="A1089" s="6" t="s">
        <v>20</v>
      </c>
      <c r="B1089" s="7"/>
      <c r="C1089" s="7"/>
      <c r="D1089" s="5"/>
      <c r="E1089" s="5"/>
      <c r="F1089" s="5"/>
      <c r="G1089" s="5"/>
      <c r="H1089" s="5"/>
      <c r="I1089" s="5"/>
      <c r="J1089" s="5"/>
      <c r="K1089" s="5"/>
    </row>
    <row r="1090" spans="1:21" x14ac:dyDescent="0.3">
      <c r="A1090" s="6" t="s">
        <v>21</v>
      </c>
      <c r="B1090" s="7"/>
      <c r="C1090" s="7">
        <v>17.149999999999999</v>
      </c>
      <c r="D1090" s="5"/>
      <c r="E1090" s="5"/>
      <c r="F1090" s="5"/>
      <c r="G1090" s="5"/>
      <c r="H1090" s="5"/>
      <c r="I1090" s="5"/>
      <c r="J1090" s="5"/>
      <c r="K1090" s="5"/>
    </row>
    <row r="1091" spans="1:21" x14ac:dyDescent="0.3">
      <c r="A1091" s="6" t="s">
        <v>22</v>
      </c>
      <c r="B1091" s="7"/>
      <c r="C1091" s="7">
        <v>17.149999999999999</v>
      </c>
      <c r="D1091" s="5"/>
      <c r="E1091" s="5"/>
      <c r="F1091" s="5"/>
      <c r="G1091" s="5"/>
      <c r="H1091" s="5"/>
      <c r="I1091" s="5"/>
      <c r="J1091" s="5"/>
      <c r="K1091" s="5"/>
    </row>
    <row r="1092" spans="1:21" ht="27.6" x14ac:dyDescent="0.3">
      <c r="A1092" s="9"/>
      <c r="B1092" s="9" t="s">
        <v>5</v>
      </c>
      <c r="C1092" s="9" t="s">
        <v>10</v>
      </c>
      <c r="D1092" s="9" t="s">
        <v>16</v>
      </c>
      <c r="E1092" s="10" t="s">
        <v>18</v>
      </c>
      <c r="F1092" s="11" t="s">
        <v>21</v>
      </c>
      <c r="G1092" s="11" t="s">
        <v>22</v>
      </c>
      <c r="H1092" s="11" t="s">
        <v>23</v>
      </c>
      <c r="I1092" s="11" t="s">
        <v>24</v>
      </c>
      <c r="J1092" s="11" t="s">
        <v>21</v>
      </c>
      <c r="K1092" s="11" t="s">
        <v>22</v>
      </c>
      <c r="P1092" t="s">
        <v>21</v>
      </c>
      <c r="S1092" s="1" t="s">
        <v>23</v>
      </c>
      <c r="U1092" t="s">
        <v>24</v>
      </c>
    </row>
    <row r="1093" spans="1:21" ht="26.4" x14ac:dyDescent="0.3">
      <c r="A1093" s="12" t="s">
        <v>25</v>
      </c>
      <c r="B1093" s="12" t="s">
        <v>77</v>
      </c>
      <c r="C1093" s="12" t="s">
        <v>78</v>
      </c>
      <c r="D1093" s="12" t="s">
        <v>28</v>
      </c>
      <c r="E1093" s="13" t="s">
        <v>29</v>
      </c>
      <c r="F1093" s="14">
        <f t="shared" ref="F1093" si="373">G1093</f>
        <v>15.15</v>
      </c>
      <c r="G1093" s="14">
        <f t="shared" ref="G1093" si="374">ROUND($N$4*P1093,2)</f>
        <v>15.15</v>
      </c>
      <c r="H1093" s="14">
        <f t="shared" ref="H1093" si="375">S1093</f>
        <v>1.1000000000000001</v>
      </c>
      <c r="I1093" s="14">
        <f t="shared" ref="I1093" si="376">U1093</f>
        <v>3</v>
      </c>
      <c r="J1093" s="19">
        <f>TRUNC(F1093*H1093,2)+(0.03*H1093*F1093)-0.01</f>
        <v>17.149949999999997</v>
      </c>
      <c r="K1093" s="19">
        <f t="shared" ref="K1093" si="377">J1093</f>
        <v>17.149949999999997</v>
      </c>
      <c r="P1093">
        <v>20.190000000000001</v>
      </c>
      <c r="S1093" s="2">
        <v>1.1000000000000001</v>
      </c>
      <c r="U1093">
        <v>3</v>
      </c>
    </row>
    <row r="1095" spans="1:21" x14ac:dyDescent="0.3">
      <c r="A1095" s="4" t="s">
        <v>514</v>
      </c>
      <c r="B1095" s="5"/>
      <c r="C1095" s="5"/>
      <c r="D1095" s="5"/>
      <c r="E1095" s="5"/>
      <c r="F1095" s="5"/>
      <c r="G1095" s="5"/>
      <c r="H1095" s="5"/>
      <c r="I1095" s="5"/>
      <c r="J1095" s="5"/>
      <c r="K1095" s="5"/>
    </row>
    <row r="1096" spans="1:21" x14ac:dyDescent="0.3">
      <c r="A1096" s="6" t="s">
        <v>5</v>
      </c>
      <c r="B1096" s="7"/>
      <c r="C1096" s="7" t="s">
        <v>515</v>
      </c>
      <c r="D1096" s="5"/>
      <c r="E1096" s="5"/>
      <c r="F1096" s="5"/>
      <c r="G1096" s="5"/>
      <c r="H1096" s="5"/>
      <c r="I1096" s="5"/>
      <c r="J1096" s="5"/>
      <c r="K1096" s="5"/>
    </row>
    <row r="1097" spans="1:21" x14ac:dyDescent="0.3">
      <c r="A1097" s="6" t="s">
        <v>10</v>
      </c>
      <c r="B1097" s="7"/>
      <c r="C1097" s="7" t="s">
        <v>516</v>
      </c>
      <c r="D1097" s="5"/>
      <c r="E1097" s="5"/>
      <c r="F1097" s="5"/>
      <c r="G1097" s="5"/>
      <c r="H1097" s="5"/>
      <c r="I1097" s="5"/>
      <c r="J1097" s="5"/>
      <c r="K1097" s="5"/>
    </row>
    <row r="1098" spans="1:21" x14ac:dyDescent="0.3">
      <c r="A1098" s="6" t="s">
        <v>12</v>
      </c>
      <c r="B1098" s="7"/>
      <c r="C1098" s="7" t="s">
        <v>89</v>
      </c>
      <c r="D1098" s="5"/>
      <c r="E1098" s="5"/>
      <c r="F1098" s="5"/>
      <c r="G1098" s="5"/>
      <c r="H1098" s="5"/>
      <c r="I1098" s="5"/>
      <c r="J1098" s="5"/>
      <c r="K1098" s="5"/>
    </row>
    <row r="1099" spans="1:21" x14ac:dyDescent="0.3">
      <c r="A1099" s="6" t="s">
        <v>14</v>
      </c>
      <c r="B1099" s="7"/>
      <c r="C1099" s="7" t="s">
        <v>15</v>
      </c>
      <c r="D1099" s="5"/>
      <c r="E1099" s="5"/>
      <c r="F1099" s="5"/>
      <c r="G1099" s="5"/>
      <c r="H1099" s="5"/>
      <c r="I1099" s="5"/>
      <c r="J1099" s="5"/>
      <c r="K1099" s="5"/>
    </row>
    <row r="1100" spans="1:21" x14ac:dyDescent="0.3">
      <c r="A1100" s="6" t="s">
        <v>16</v>
      </c>
      <c r="B1100" s="7"/>
      <c r="C1100" s="7" t="s">
        <v>423</v>
      </c>
      <c r="D1100" s="5"/>
      <c r="E1100" s="5"/>
      <c r="F1100" s="5"/>
      <c r="G1100" s="5"/>
      <c r="H1100" s="5"/>
      <c r="I1100" s="5"/>
      <c r="J1100" s="5"/>
      <c r="K1100" s="5"/>
    </row>
    <row r="1101" spans="1:21" x14ac:dyDescent="0.3">
      <c r="A1101" s="6" t="s">
        <v>18</v>
      </c>
      <c r="B1101" s="7"/>
      <c r="C1101" s="7" t="s">
        <v>190</v>
      </c>
      <c r="D1101" s="5"/>
      <c r="E1101" s="5"/>
      <c r="F1101" s="5"/>
      <c r="G1101" s="5"/>
      <c r="H1101" s="5"/>
      <c r="I1101" s="5"/>
      <c r="J1101" s="5"/>
      <c r="K1101" s="5"/>
    </row>
    <row r="1102" spans="1:21" x14ac:dyDescent="0.3">
      <c r="A1102" s="6" t="s">
        <v>20</v>
      </c>
      <c r="B1102" s="7"/>
      <c r="C1102" s="7"/>
      <c r="D1102" s="5"/>
      <c r="E1102" s="5"/>
      <c r="F1102" s="5"/>
      <c r="G1102" s="5"/>
      <c r="H1102" s="5"/>
      <c r="I1102" s="5"/>
      <c r="J1102" s="5"/>
      <c r="K1102" s="5"/>
    </row>
    <row r="1103" spans="1:21" x14ac:dyDescent="0.3">
      <c r="A1103" s="6" t="s">
        <v>21</v>
      </c>
      <c r="B1103" s="7"/>
      <c r="C1103" s="7">
        <v>23.4</v>
      </c>
      <c r="D1103" s="5"/>
      <c r="E1103" s="5"/>
      <c r="F1103" s="5"/>
      <c r="G1103" s="5"/>
      <c r="H1103" s="5"/>
      <c r="I1103" s="5"/>
      <c r="J1103" s="5"/>
      <c r="K1103" s="5"/>
    </row>
    <row r="1104" spans="1:21" x14ac:dyDescent="0.3">
      <c r="A1104" s="6" t="s">
        <v>22</v>
      </c>
      <c r="B1104" s="7"/>
      <c r="C1104" s="7">
        <v>23.4</v>
      </c>
      <c r="D1104" s="5"/>
      <c r="E1104" s="5"/>
      <c r="F1104" s="5"/>
      <c r="G1104" s="5"/>
      <c r="H1104" s="5"/>
      <c r="I1104" s="5"/>
      <c r="J1104" s="5"/>
      <c r="K1104" s="5"/>
    </row>
    <row r="1105" spans="1:21" ht="27.6" x14ac:dyDescent="0.3">
      <c r="A1105" s="9"/>
      <c r="B1105" s="9" t="s">
        <v>5</v>
      </c>
      <c r="C1105" s="9" t="s">
        <v>10</v>
      </c>
      <c r="D1105" s="9" t="s">
        <v>16</v>
      </c>
      <c r="E1105" s="10" t="s">
        <v>18</v>
      </c>
      <c r="F1105" s="11" t="s">
        <v>21</v>
      </c>
      <c r="G1105" s="11" t="s">
        <v>22</v>
      </c>
      <c r="H1105" s="11" t="s">
        <v>23</v>
      </c>
      <c r="I1105" s="11" t="s">
        <v>24</v>
      </c>
      <c r="J1105" s="11" t="s">
        <v>21</v>
      </c>
      <c r="K1105" s="11" t="s">
        <v>22</v>
      </c>
      <c r="P1105" t="s">
        <v>21</v>
      </c>
      <c r="S1105" s="1" t="s">
        <v>23</v>
      </c>
      <c r="U1105" t="s">
        <v>24</v>
      </c>
    </row>
    <row r="1106" spans="1:21" ht="26.4" x14ac:dyDescent="0.3">
      <c r="A1106" s="12" t="s">
        <v>25</v>
      </c>
      <c r="B1106" s="12" t="s">
        <v>77</v>
      </c>
      <c r="C1106" s="12" t="s">
        <v>78</v>
      </c>
      <c r="D1106" s="12" t="s">
        <v>28</v>
      </c>
      <c r="E1106" s="13" t="s">
        <v>29</v>
      </c>
      <c r="F1106" s="14">
        <f t="shared" ref="F1106" si="378">G1106</f>
        <v>15.15</v>
      </c>
      <c r="G1106" s="14">
        <f t="shared" ref="G1106" si="379">ROUND($N$4*P1106,2)</f>
        <v>15.15</v>
      </c>
      <c r="H1106" s="14">
        <f t="shared" ref="H1106" si="380">S1106</f>
        <v>1.5</v>
      </c>
      <c r="I1106" s="14">
        <f t="shared" ref="I1106" si="381">U1106</f>
        <v>3</v>
      </c>
      <c r="J1106" s="19">
        <f>TRUNC(F1106*H1106,2)+(0.03*H1106*F1106)</f>
        <v>23.40175</v>
      </c>
      <c r="K1106" s="19">
        <f t="shared" ref="K1106" si="382">J1106</f>
        <v>23.40175</v>
      </c>
      <c r="P1106">
        <v>20.190000000000001</v>
      </c>
      <c r="S1106" s="2">
        <v>1.5</v>
      </c>
      <c r="U1106">
        <v>3</v>
      </c>
    </row>
    <row r="1108" spans="1:21" x14ac:dyDescent="0.3">
      <c r="A1108" s="4" t="s">
        <v>517</v>
      </c>
      <c r="B1108" s="5"/>
      <c r="C1108" s="5"/>
      <c r="D1108" s="5"/>
      <c r="E1108" s="5"/>
      <c r="F1108" s="5"/>
      <c r="G1108" s="5"/>
      <c r="H1108" s="5"/>
      <c r="I1108" s="5"/>
      <c r="J1108" s="5"/>
    </row>
    <row r="1109" spans="1:21" x14ac:dyDescent="0.3">
      <c r="A1109" s="6" t="s">
        <v>5</v>
      </c>
      <c r="B1109" s="7"/>
      <c r="C1109" s="7" t="s">
        <v>518</v>
      </c>
      <c r="D1109" s="5"/>
      <c r="E1109" s="5"/>
      <c r="F1109" s="5"/>
      <c r="G1109" s="5"/>
      <c r="H1109" s="5"/>
      <c r="I1109" s="5"/>
      <c r="J1109" s="5"/>
    </row>
    <row r="1110" spans="1:21" x14ac:dyDescent="0.3">
      <c r="A1110" s="6" t="s">
        <v>10</v>
      </c>
      <c r="B1110" s="7"/>
      <c r="C1110" s="7" t="s">
        <v>519</v>
      </c>
      <c r="D1110" s="5"/>
      <c r="E1110" s="5"/>
      <c r="F1110" s="5"/>
      <c r="G1110" s="5"/>
      <c r="H1110" s="5"/>
      <c r="I1110" s="5"/>
      <c r="J1110" s="5"/>
    </row>
    <row r="1111" spans="1:21" x14ac:dyDescent="0.3">
      <c r="A1111" s="6" t="s">
        <v>12</v>
      </c>
      <c r="B1111" s="7"/>
      <c r="C1111" s="7" t="s">
        <v>13</v>
      </c>
      <c r="D1111" s="5"/>
      <c r="E1111" s="5"/>
      <c r="F1111" s="5"/>
      <c r="G1111" s="5"/>
      <c r="H1111" s="5"/>
      <c r="I1111" s="5"/>
      <c r="J1111" s="5"/>
    </row>
    <row r="1112" spans="1:21" x14ac:dyDescent="0.3">
      <c r="A1112" s="6" t="s">
        <v>14</v>
      </c>
      <c r="B1112" s="7"/>
      <c r="C1112" s="7" t="s">
        <v>15</v>
      </c>
      <c r="D1112" s="5"/>
      <c r="E1112" s="5"/>
      <c r="F1112" s="5"/>
      <c r="G1112" s="5"/>
      <c r="H1112" s="5"/>
      <c r="I1112" s="5"/>
      <c r="J1112" s="5"/>
    </row>
    <row r="1113" spans="1:21" x14ac:dyDescent="0.3">
      <c r="A1113" s="6" t="s">
        <v>18</v>
      </c>
      <c r="B1113" s="7"/>
      <c r="C1113" s="7" t="s">
        <v>51</v>
      </c>
      <c r="D1113" s="5"/>
      <c r="E1113" s="5"/>
      <c r="F1113" s="5"/>
      <c r="G1113" s="5"/>
      <c r="H1113" s="5"/>
      <c r="I1113" s="5"/>
      <c r="J1113" s="5"/>
    </row>
    <row r="1114" spans="1:21" x14ac:dyDescent="0.3">
      <c r="A1114" s="6" t="s">
        <v>21</v>
      </c>
      <c r="B1114" s="7"/>
      <c r="C1114" s="7">
        <v>333.87</v>
      </c>
      <c r="D1114" s="5"/>
      <c r="E1114" s="5"/>
      <c r="F1114" s="5"/>
      <c r="G1114" s="5"/>
      <c r="H1114" s="5"/>
      <c r="I1114" s="5"/>
      <c r="J1114" s="5"/>
    </row>
    <row r="1115" spans="1:21" x14ac:dyDescent="0.3">
      <c r="A1115" s="6" t="s">
        <v>22</v>
      </c>
      <c r="B1115" s="7"/>
      <c r="C1115" s="7">
        <v>333.87</v>
      </c>
      <c r="D1115" s="5"/>
      <c r="E1115" s="5"/>
      <c r="F1115" s="5"/>
      <c r="G1115" s="5"/>
      <c r="H1115" s="5"/>
      <c r="I1115" s="5"/>
      <c r="J1115" s="5"/>
    </row>
    <row r="1116" spans="1:21" ht="27.6" x14ac:dyDescent="0.3">
      <c r="A1116" s="9"/>
      <c r="B1116" s="9" t="s">
        <v>458</v>
      </c>
      <c r="C1116" s="9" t="s">
        <v>10</v>
      </c>
      <c r="D1116" s="9" t="s">
        <v>16</v>
      </c>
      <c r="E1116" s="10" t="s">
        <v>18</v>
      </c>
      <c r="F1116" s="11" t="s">
        <v>21</v>
      </c>
      <c r="G1116" s="11" t="s">
        <v>22</v>
      </c>
      <c r="H1116" s="11" t="s">
        <v>23</v>
      </c>
      <c r="I1116" s="11" t="s">
        <v>21</v>
      </c>
      <c r="J1116" s="11" t="s">
        <v>22</v>
      </c>
      <c r="P1116" t="s">
        <v>21</v>
      </c>
      <c r="S1116" s="1" t="s">
        <v>23</v>
      </c>
      <c r="U1116" t="s">
        <v>21</v>
      </c>
    </row>
    <row r="1117" spans="1:21" ht="39.6" x14ac:dyDescent="0.3">
      <c r="A1117" s="12" t="s">
        <v>25</v>
      </c>
      <c r="B1117" s="12" t="s">
        <v>520</v>
      </c>
      <c r="C1117" s="12" t="s">
        <v>521</v>
      </c>
      <c r="D1117" s="12" t="s">
        <v>182</v>
      </c>
      <c r="E1117" s="13" t="s">
        <v>51</v>
      </c>
      <c r="F1117" s="14">
        <v>333.87</v>
      </c>
      <c r="G1117" s="14">
        <f>F1117</f>
        <v>333.87</v>
      </c>
      <c r="H1117" s="14">
        <v>1</v>
      </c>
      <c r="I1117" s="14">
        <f>G1117</f>
        <v>333.87</v>
      </c>
      <c r="J1117" s="14">
        <f>I1117</f>
        <v>333.87</v>
      </c>
      <c r="P1117">
        <v>445</v>
      </c>
      <c r="S1117" s="2">
        <v>1</v>
      </c>
      <c r="U1117">
        <v>445</v>
      </c>
    </row>
    <row r="1119" spans="1:21" x14ac:dyDescent="0.3">
      <c r="A1119" s="4" t="s">
        <v>523</v>
      </c>
      <c r="B1119" s="5"/>
      <c r="C1119" s="5"/>
      <c r="D1119" s="5"/>
      <c r="E1119" s="5"/>
      <c r="F1119" s="5"/>
      <c r="G1119" s="5"/>
      <c r="H1119" s="5"/>
      <c r="I1119" s="5"/>
      <c r="J1119" s="5"/>
    </row>
    <row r="1120" spans="1:21" x14ac:dyDescent="0.3">
      <c r="A1120" s="6" t="s">
        <v>5</v>
      </c>
      <c r="B1120" s="7"/>
      <c r="C1120" s="7" t="s">
        <v>524</v>
      </c>
      <c r="D1120" s="5"/>
      <c r="E1120" s="5"/>
      <c r="F1120" s="5"/>
      <c r="G1120" s="5"/>
      <c r="H1120" s="5"/>
      <c r="I1120" s="5"/>
      <c r="J1120" s="5"/>
    </row>
    <row r="1121" spans="1:21" x14ac:dyDescent="0.3">
      <c r="A1121" s="6" t="s">
        <v>10</v>
      </c>
      <c r="B1121" s="7"/>
      <c r="C1121" s="7" t="s">
        <v>525</v>
      </c>
      <c r="D1121" s="5"/>
      <c r="E1121" s="5"/>
      <c r="F1121" s="5"/>
      <c r="G1121" s="5"/>
      <c r="H1121" s="5"/>
      <c r="I1121" s="5"/>
      <c r="J1121" s="5"/>
    </row>
    <row r="1122" spans="1:21" x14ac:dyDescent="0.3">
      <c r="A1122" s="6" t="s">
        <v>12</v>
      </c>
      <c r="B1122" s="7"/>
      <c r="C1122" s="7" t="s">
        <v>13</v>
      </c>
      <c r="D1122" s="5"/>
      <c r="E1122" s="5"/>
      <c r="F1122" s="5"/>
      <c r="G1122" s="5"/>
      <c r="H1122" s="5"/>
      <c r="I1122" s="5"/>
      <c r="J1122" s="5"/>
    </row>
    <row r="1123" spans="1:21" x14ac:dyDescent="0.3">
      <c r="A1123" s="6" t="s">
        <v>14</v>
      </c>
      <c r="B1123" s="7"/>
      <c r="C1123" s="7" t="s">
        <v>15</v>
      </c>
      <c r="D1123" s="5"/>
      <c r="E1123" s="5"/>
      <c r="F1123" s="5"/>
      <c r="G1123" s="5"/>
      <c r="H1123" s="5"/>
      <c r="I1123" s="5"/>
      <c r="J1123" s="5"/>
    </row>
    <row r="1124" spans="1:21" x14ac:dyDescent="0.3">
      <c r="A1124" s="6" t="s">
        <v>18</v>
      </c>
      <c r="B1124" s="7"/>
      <c r="C1124" s="7" t="s">
        <v>526</v>
      </c>
      <c r="D1124" s="5"/>
      <c r="E1124" s="5"/>
      <c r="F1124" s="5"/>
      <c r="G1124" s="5"/>
      <c r="H1124" s="5"/>
      <c r="I1124" s="5"/>
      <c r="J1124" s="5"/>
    </row>
    <row r="1125" spans="1:21" x14ac:dyDescent="0.3">
      <c r="A1125" s="6" t="s">
        <v>21</v>
      </c>
      <c r="B1125" s="7"/>
      <c r="C1125" s="7">
        <v>37.04</v>
      </c>
      <c r="D1125" s="5"/>
      <c r="E1125" s="5"/>
      <c r="F1125" s="5"/>
      <c r="G1125" s="5"/>
      <c r="H1125" s="5"/>
      <c r="I1125" s="5"/>
      <c r="J1125" s="5"/>
    </row>
    <row r="1126" spans="1:21" x14ac:dyDescent="0.3">
      <c r="A1126" s="6" t="s">
        <v>22</v>
      </c>
      <c r="B1126" s="7"/>
      <c r="C1126" s="7">
        <v>37.04</v>
      </c>
      <c r="D1126" s="5"/>
      <c r="E1126" s="5"/>
      <c r="F1126" s="5"/>
      <c r="G1126" s="5"/>
      <c r="H1126" s="5"/>
      <c r="I1126" s="5"/>
      <c r="J1126" s="5"/>
    </row>
    <row r="1127" spans="1:21" ht="27.6" x14ac:dyDescent="0.3">
      <c r="A1127" s="9"/>
      <c r="B1127" s="9" t="s">
        <v>458</v>
      </c>
      <c r="C1127" s="9" t="s">
        <v>10</v>
      </c>
      <c r="D1127" s="9" t="s">
        <v>16</v>
      </c>
      <c r="E1127" s="10" t="s">
        <v>18</v>
      </c>
      <c r="F1127" s="11" t="s">
        <v>21</v>
      </c>
      <c r="G1127" s="11" t="s">
        <v>22</v>
      </c>
      <c r="H1127" s="11" t="s">
        <v>23</v>
      </c>
      <c r="I1127" s="11" t="s">
        <v>21</v>
      </c>
      <c r="J1127" s="11" t="s">
        <v>22</v>
      </c>
      <c r="P1127" t="s">
        <v>21</v>
      </c>
      <c r="S1127" s="1" t="s">
        <v>23</v>
      </c>
      <c r="U1127" t="s">
        <v>21</v>
      </c>
    </row>
    <row r="1128" spans="1:21" ht="52.8" x14ac:dyDescent="0.3">
      <c r="A1128" s="16" t="s">
        <v>65</v>
      </c>
      <c r="B1128" s="16" t="s">
        <v>527</v>
      </c>
      <c r="C1128" s="16" t="s">
        <v>528</v>
      </c>
      <c r="D1128" s="16" t="s">
        <v>529</v>
      </c>
      <c r="E1128" s="17" t="s">
        <v>530</v>
      </c>
      <c r="F1128" s="14">
        <f t="shared" ref="F1128:F1131" si="383">G1128</f>
        <v>68.89</v>
      </c>
      <c r="G1128" s="14">
        <f t="shared" ref="G1128:G1131" si="384">ROUND($N$4*P1128,2)</f>
        <v>68.89</v>
      </c>
      <c r="H1128" s="21" t="s">
        <v>531</v>
      </c>
      <c r="I1128" s="21">
        <f>TRUNC(H1128*G1128,2)</f>
        <v>22.96</v>
      </c>
      <c r="J1128" s="21">
        <f>I1128</f>
        <v>22.96</v>
      </c>
      <c r="P1128">
        <v>91.82</v>
      </c>
      <c r="S1128" s="3">
        <v>0.33333299999999999</v>
      </c>
      <c r="U1128">
        <v>30.61</v>
      </c>
    </row>
    <row r="1129" spans="1:21" ht="39.6" x14ac:dyDescent="0.3">
      <c r="A1129" s="12" t="s">
        <v>25</v>
      </c>
      <c r="B1129" s="12" t="s">
        <v>532</v>
      </c>
      <c r="C1129" s="12" t="s">
        <v>533</v>
      </c>
      <c r="D1129" s="12" t="s">
        <v>534</v>
      </c>
      <c r="E1129" s="13" t="s">
        <v>535</v>
      </c>
      <c r="F1129" s="14" t="str">
        <f t="shared" si="383"/>
        <v>18,21</v>
      </c>
      <c r="G1129" s="14" t="s">
        <v>536</v>
      </c>
      <c r="H1129" s="14" t="s">
        <v>522</v>
      </c>
      <c r="I1129" s="21">
        <f>TRUNC(H1129/G1129,2)+0.38</f>
        <v>0.43</v>
      </c>
      <c r="J1129" s="21">
        <f>I1129</f>
        <v>0.43</v>
      </c>
      <c r="P1129">
        <v>18.21</v>
      </c>
      <c r="S1129" s="2">
        <v>1</v>
      </c>
      <c r="U1129">
        <v>18.21</v>
      </c>
    </row>
    <row r="1130" spans="1:21" x14ac:dyDescent="0.3">
      <c r="A1130" s="12" t="s">
        <v>25</v>
      </c>
      <c r="B1130" s="12" t="s">
        <v>537</v>
      </c>
      <c r="C1130" s="12" t="s">
        <v>538</v>
      </c>
      <c r="D1130" s="12" t="s">
        <v>28</v>
      </c>
      <c r="E1130" s="13" t="s">
        <v>530</v>
      </c>
      <c r="F1130" s="14">
        <f t="shared" si="383"/>
        <v>18.62</v>
      </c>
      <c r="G1130" s="14">
        <f t="shared" si="384"/>
        <v>18.62</v>
      </c>
      <c r="H1130" s="14" t="s">
        <v>531</v>
      </c>
      <c r="I1130" s="21">
        <f>TRUNC(H1130*G1130,2)</f>
        <v>6.2</v>
      </c>
      <c r="J1130" s="21">
        <f>I1130</f>
        <v>6.2</v>
      </c>
      <c r="P1130">
        <v>24.82</v>
      </c>
      <c r="S1130" s="2">
        <v>0.33333299999999999</v>
      </c>
      <c r="U1130">
        <v>8.27</v>
      </c>
    </row>
    <row r="1131" spans="1:21" x14ac:dyDescent="0.3">
      <c r="A1131" s="12" t="s">
        <v>25</v>
      </c>
      <c r="B1131" s="12" t="s">
        <v>539</v>
      </c>
      <c r="C1131" s="12" t="s">
        <v>540</v>
      </c>
      <c r="D1131" s="12" t="s">
        <v>28</v>
      </c>
      <c r="E1131" s="13" t="s">
        <v>530</v>
      </c>
      <c r="F1131" s="14">
        <f t="shared" si="383"/>
        <v>22.37</v>
      </c>
      <c r="G1131" s="14">
        <f t="shared" si="384"/>
        <v>22.37</v>
      </c>
      <c r="H1131" s="14" t="s">
        <v>531</v>
      </c>
      <c r="I1131" s="21">
        <f>TRUNC(H1131*G1131,2)</f>
        <v>7.45</v>
      </c>
      <c r="J1131" s="21">
        <f>I1131</f>
        <v>7.45</v>
      </c>
      <c r="P1131">
        <v>29.81</v>
      </c>
      <c r="S1131" s="2">
        <v>0.33333299999999999</v>
      </c>
      <c r="U1131">
        <v>9.94</v>
      </c>
    </row>
    <row r="1133" spans="1:21" x14ac:dyDescent="0.3">
      <c r="A1133" s="4" t="s">
        <v>541</v>
      </c>
      <c r="B1133" s="5"/>
      <c r="C1133" s="5"/>
      <c r="D1133" s="5"/>
      <c r="E1133" s="5"/>
      <c r="F1133" s="5"/>
      <c r="G1133" s="5"/>
      <c r="H1133" s="5"/>
      <c r="I1133" s="5"/>
      <c r="J1133" s="5"/>
    </row>
    <row r="1134" spans="1:21" x14ac:dyDescent="0.3">
      <c r="A1134" s="6" t="s">
        <v>5</v>
      </c>
      <c r="B1134" s="7"/>
      <c r="C1134" s="7" t="s">
        <v>542</v>
      </c>
      <c r="D1134" s="5"/>
      <c r="E1134" s="5"/>
      <c r="F1134" s="5"/>
      <c r="G1134" s="5"/>
      <c r="H1134" s="5"/>
      <c r="I1134" s="5"/>
      <c r="J1134" s="5"/>
    </row>
    <row r="1135" spans="1:21" x14ac:dyDescent="0.3">
      <c r="A1135" s="6" t="s">
        <v>10</v>
      </c>
      <c r="B1135" s="7"/>
      <c r="C1135" s="7" t="s">
        <v>543</v>
      </c>
      <c r="D1135" s="5"/>
      <c r="E1135" s="5"/>
      <c r="F1135" s="5"/>
      <c r="G1135" s="5"/>
      <c r="H1135" s="5"/>
      <c r="I1135" s="5"/>
      <c r="J1135" s="5"/>
    </row>
    <row r="1136" spans="1:21" x14ac:dyDescent="0.3">
      <c r="A1136" s="6" t="s">
        <v>12</v>
      </c>
      <c r="B1136" s="7"/>
      <c r="C1136" s="7" t="s">
        <v>13</v>
      </c>
      <c r="D1136" s="5"/>
      <c r="E1136" s="5"/>
      <c r="F1136" s="5"/>
      <c r="G1136" s="5"/>
      <c r="H1136" s="5"/>
      <c r="I1136" s="5"/>
      <c r="J1136" s="5"/>
    </row>
    <row r="1137" spans="1:21" x14ac:dyDescent="0.3">
      <c r="A1137" s="6" t="s">
        <v>14</v>
      </c>
      <c r="B1137" s="7"/>
      <c r="C1137" s="7" t="s">
        <v>15</v>
      </c>
      <c r="D1137" s="5"/>
      <c r="E1137" s="5"/>
      <c r="F1137" s="5"/>
      <c r="G1137" s="5"/>
      <c r="H1137" s="5"/>
      <c r="I1137" s="5"/>
      <c r="J1137" s="5"/>
    </row>
    <row r="1138" spans="1:21" x14ac:dyDescent="0.3">
      <c r="A1138" s="6" t="s">
        <v>18</v>
      </c>
      <c r="B1138" s="7"/>
      <c r="C1138" s="7" t="s">
        <v>526</v>
      </c>
      <c r="D1138" s="5"/>
      <c r="E1138" s="5"/>
      <c r="F1138" s="5"/>
      <c r="G1138" s="5"/>
      <c r="H1138" s="5"/>
      <c r="I1138" s="5"/>
      <c r="J1138" s="5"/>
    </row>
    <row r="1139" spans="1:21" x14ac:dyDescent="0.3">
      <c r="A1139" s="6" t="s">
        <v>21</v>
      </c>
      <c r="B1139" s="7"/>
      <c r="C1139" s="7">
        <v>176.65</v>
      </c>
      <c r="D1139" s="5"/>
      <c r="E1139" s="5"/>
      <c r="F1139" s="5"/>
      <c r="G1139" s="5"/>
      <c r="H1139" s="5"/>
      <c r="I1139" s="5"/>
      <c r="J1139" s="5"/>
    </row>
    <row r="1140" spans="1:21" x14ac:dyDescent="0.3">
      <c r="A1140" s="6" t="s">
        <v>22</v>
      </c>
      <c r="B1140" s="7"/>
      <c r="C1140" s="7">
        <v>176.65</v>
      </c>
      <c r="D1140" s="5"/>
      <c r="E1140" s="5"/>
      <c r="F1140" s="5"/>
      <c r="G1140" s="5"/>
      <c r="H1140" s="5"/>
      <c r="I1140" s="5"/>
      <c r="J1140" s="5"/>
    </row>
    <row r="1141" spans="1:21" ht="27.6" x14ac:dyDescent="0.3">
      <c r="A1141" s="9"/>
      <c r="B1141" s="9" t="s">
        <v>458</v>
      </c>
      <c r="C1141" s="9" t="s">
        <v>10</v>
      </c>
      <c r="D1141" s="9" t="s">
        <v>16</v>
      </c>
      <c r="E1141" s="10" t="s">
        <v>18</v>
      </c>
      <c r="F1141" s="11" t="s">
        <v>21</v>
      </c>
      <c r="G1141" s="11" t="s">
        <v>22</v>
      </c>
      <c r="H1141" s="11" t="s">
        <v>23</v>
      </c>
      <c r="I1141" s="11" t="s">
        <v>21</v>
      </c>
      <c r="J1141" s="11" t="s">
        <v>22</v>
      </c>
      <c r="P1141" t="s">
        <v>21</v>
      </c>
      <c r="S1141" s="1" t="s">
        <v>23</v>
      </c>
      <c r="U1141" t="s">
        <v>21</v>
      </c>
    </row>
    <row r="1142" spans="1:21" ht="39.6" x14ac:dyDescent="0.3">
      <c r="A1142" s="12" t="s">
        <v>25</v>
      </c>
      <c r="B1142" s="12" t="s">
        <v>544</v>
      </c>
      <c r="C1142" s="12" t="s">
        <v>545</v>
      </c>
      <c r="D1142" s="12" t="s">
        <v>182</v>
      </c>
      <c r="E1142" s="13" t="s">
        <v>526</v>
      </c>
      <c r="F1142" s="14">
        <v>176.65</v>
      </c>
      <c r="G1142" s="14">
        <f>F1142</f>
        <v>176.65</v>
      </c>
      <c r="H1142" s="14">
        <v>1</v>
      </c>
      <c r="I1142" s="14">
        <v>176.65</v>
      </c>
      <c r="J1142" s="14">
        <f>I1142</f>
        <v>176.65</v>
      </c>
      <c r="P1142">
        <v>235.46</v>
      </c>
      <c r="S1142" s="2">
        <v>1</v>
      </c>
      <c r="U1142">
        <v>235.46</v>
      </c>
    </row>
    <row r="1144" spans="1:21" x14ac:dyDescent="0.3">
      <c r="A1144" s="4" t="s">
        <v>546</v>
      </c>
      <c r="B1144" s="5"/>
      <c r="C1144" s="5"/>
      <c r="D1144" s="5"/>
      <c r="E1144" s="5"/>
      <c r="F1144" s="5"/>
      <c r="G1144" s="5"/>
      <c r="H1144" s="5"/>
      <c r="I1144" s="5"/>
      <c r="J1144" s="5"/>
    </row>
    <row r="1145" spans="1:21" x14ac:dyDescent="0.3">
      <c r="A1145" s="6" t="s">
        <v>5</v>
      </c>
      <c r="B1145" s="7"/>
      <c r="C1145" s="7" t="s">
        <v>547</v>
      </c>
      <c r="D1145" s="5"/>
      <c r="E1145" s="5"/>
      <c r="F1145" s="5"/>
      <c r="G1145" s="5"/>
      <c r="H1145" s="5"/>
      <c r="I1145" s="5"/>
      <c r="J1145" s="5"/>
    </row>
    <row r="1146" spans="1:21" x14ac:dyDescent="0.3">
      <c r="A1146" s="6" t="s">
        <v>10</v>
      </c>
      <c r="B1146" s="7"/>
      <c r="C1146" s="7" t="s">
        <v>548</v>
      </c>
      <c r="D1146" s="5"/>
      <c r="E1146" s="5"/>
      <c r="F1146" s="5"/>
      <c r="G1146" s="5"/>
      <c r="H1146" s="5"/>
      <c r="I1146" s="5"/>
      <c r="J1146" s="5"/>
    </row>
    <row r="1147" spans="1:21" x14ac:dyDescent="0.3">
      <c r="A1147" s="6" t="s">
        <v>12</v>
      </c>
      <c r="B1147" s="7"/>
      <c r="C1147" s="7" t="s">
        <v>13</v>
      </c>
      <c r="D1147" s="5"/>
      <c r="E1147" s="5"/>
      <c r="F1147" s="5"/>
      <c r="G1147" s="5"/>
      <c r="H1147" s="5"/>
      <c r="I1147" s="5"/>
      <c r="J1147" s="5"/>
    </row>
    <row r="1148" spans="1:21" x14ac:dyDescent="0.3">
      <c r="A1148" s="6" t="s">
        <v>14</v>
      </c>
      <c r="B1148" s="7"/>
      <c r="C1148" s="7" t="s">
        <v>15</v>
      </c>
      <c r="D1148" s="5"/>
      <c r="E1148" s="5"/>
      <c r="F1148" s="5"/>
      <c r="G1148" s="5"/>
      <c r="H1148" s="5"/>
      <c r="I1148" s="5"/>
      <c r="J1148" s="5"/>
    </row>
    <row r="1149" spans="1:21" x14ac:dyDescent="0.3">
      <c r="A1149" s="6" t="s">
        <v>18</v>
      </c>
      <c r="B1149" s="7"/>
      <c r="C1149" s="7" t="s">
        <v>526</v>
      </c>
      <c r="D1149" s="5"/>
      <c r="E1149" s="5"/>
      <c r="F1149" s="5"/>
      <c r="G1149" s="5"/>
      <c r="H1149" s="5"/>
      <c r="I1149" s="5"/>
      <c r="J1149" s="5"/>
    </row>
    <row r="1150" spans="1:21" x14ac:dyDescent="0.3">
      <c r="A1150" s="6" t="s">
        <v>21</v>
      </c>
      <c r="B1150" s="7"/>
      <c r="C1150" s="7">
        <v>62.5</v>
      </c>
      <c r="D1150" s="5"/>
      <c r="E1150" s="5"/>
      <c r="F1150" s="5"/>
      <c r="G1150" s="5"/>
      <c r="H1150" s="5"/>
      <c r="I1150" s="5"/>
      <c r="J1150" s="5"/>
    </row>
    <row r="1151" spans="1:21" x14ac:dyDescent="0.3">
      <c r="A1151" s="6" t="s">
        <v>22</v>
      </c>
      <c r="B1151" s="7"/>
      <c r="C1151" s="7">
        <v>62.5</v>
      </c>
      <c r="D1151" s="5"/>
      <c r="E1151" s="5"/>
      <c r="F1151" s="5"/>
      <c r="G1151" s="5"/>
      <c r="H1151" s="5"/>
      <c r="I1151" s="5"/>
      <c r="J1151" s="5"/>
    </row>
    <row r="1152" spans="1:21" ht="27.6" x14ac:dyDescent="0.3">
      <c r="A1152" s="9"/>
      <c r="B1152" s="9" t="s">
        <v>458</v>
      </c>
      <c r="C1152" s="9" t="s">
        <v>10</v>
      </c>
      <c r="D1152" s="9" t="s">
        <v>16</v>
      </c>
      <c r="E1152" s="10" t="s">
        <v>18</v>
      </c>
      <c r="F1152" s="11" t="s">
        <v>21</v>
      </c>
      <c r="G1152" s="11" t="s">
        <v>22</v>
      </c>
      <c r="H1152" s="11" t="s">
        <v>23</v>
      </c>
      <c r="I1152" s="11" t="s">
        <v>21</v>
      </c>
      <c r="J1152" s="11" t="s">
        <v>22</v>
      </c>
      <c r="P1152" t="s">
        <v>21</v>
      </c>
      <c r="S1152" s="1" t="s">
        <v>23</v>
      </c>
      <c r="U1152" t="s">
        <v>21</v>
      </c>
    </row>
    <row r="1153" spans="1:21" ht="39.6" x14ac:dyDescent="0.3">
      <c r="A1153" s="16" t="s">
        <v>65</v>
      </c>
      <c r="B1153" s="16" t="s">
        <v>549</v>
      </c>
      <c r="C1153" s="16" t="s">
        <v>550</v>
      </c>
      <c r="D1153" s="16" t="s">
        <v>551</v>
      </c>
      <c r="E1153" s="17" t="s">
        <v>159</v>
      </c>
      <c r="F1153" s="14">
        <f t="shared" ref="F1153" si="385">G1153</f>
        <v>274.33</v>
      </c>
      <c r="G1153" s="14">
        <f t="shared" ref="G1153" si="386">ROUND($N$4*P1153,2)</f>
        <v>274.33</v>
      </c>
      <c r="H1153" s="21">
        <v>0.04</v>
      </c>
      <c r="I1153" s="21">
        <f>TRUNC(H1153*G1153,2)</f>
        <v>10.97</v>
      </c>
      <c r="J1153" s="21">
        <f>I1153</f>
        <v>10.97</v>
      </c>
      <c r="P1153">
        <v>365.64</v>
      </c>
      <c r="S1153" s="3">
        <v>0.04</v>
      </c>
      <c r="U1153">
        <v>14.63</v>
      </c>
    </row>
    <row r="1154" spans="1:21" ht="39.6" x14ac:dyDescent="0.3">
      <c r="A1154" s="12" t="s">
        <v>25</v>
      </c>
      <c r="B1154" s="12" t="s">
        <v>532</v>
      </c>
      <c r="C1154" s="12" t="s">
        <v>533</v>
      </c>
      <c r="D1154" s="12" t="s">
        <v>534</v>
      </c>
      <c r="E1154" s="13" t="s">
        <v>535</v>
      </c>
      <c r="F1154" s="14">
        <f t="shared" ref="F1154" si="387">G1154</f>
        <v>50.03</v>
      </c>
      <c r="G1154" s="14">
        <f t="shared" ref="G1154" si="388">ROUND($N$4*P1154,2)</f>
        <v>50.03</v>
      </c>
      <c r="H1154" s="14">
        <v>1</v>
      </c>
      <c r="I1154" s="14">
        <f>TRUNC(G1154*3%,2)</f>
        <v>1.5</v>
      </c>
      <c r="J1154" s="14">
        <f>I1154</f>
        <v>1.5</v>
      </c>
      <c r="P1154">
        <v>66.680000000000007</v>
      </c>
      <c r="S1154" s="2">
        <v>1</v>
      </c>
      <c r="U1154">
        <v>66.680000000000007</v>
      </c>
    </row>
    <row r="1155" spans="1:21" ht="26.4" x14ac:dyDescent="0.3">
      <c r="A1155" s="12" t="s">
        <v>25</v>
      </c>
      <c r="B1155" s="12" t="s">
        <v>552</v>
      </c>
      <c r="C1155" s="12" t="s">
        <v>553</v>
      </c>
      <c r="D1155" s="12" t="s">
        <v>28</v>
      </c>
      <c r="E1155" s="13" t="s">
        <v>530</v>
      </c>
      <c r="F1155" s="14">
        <f t="shared" ref="F1155:F1156" si="389">G1155</f>
        <v>25.46</v>
      </c>
      <c r="G1155" s="14">
        <f>ROUND($N$4*P1155,2)+0.01</f>
        <v>25.46</v>
      </c>
      <c r="H1155" s="14">
        <v>1</v>
      </c>
      <c r="I1155" s="21">
        <f>TRUNC(H1155*G1155,2)</f>
        <v>25.46</v>
      </c>
      <c r="J1155" s="21">
        <f>I1155</f>
        <v>25.46</v>
      </c>
      <c r="P1155">
        <v>33.92</v>
      </c>
      <c r="S1155" s="2">
        <v>1</v>
      </c>
      <c r="U1155">
        <v>33.92</v>
      </c>
    </row>
    <row r="1156" spans="1:21" x14ac:dyDescent="0.3">
      <c r="A1156" s="12" t="s">
        <v>25</v>
      </c>
      <c r="B1156" s="12" t="s">
        <v>554</v>
      </c>
      <c r="C1156" s="12" t="s">
        <v>555</v>
      </c>
      <c r="D1156" s="12" t="s">
        <v>28</v>
      </c>
      <c r="E1156" s="13" t="s">
        <v>530</v>
      </c>
      <c r="F1156" s="14">
        <f t="shared" si="389"/>
        <v>18.62</v>
      </c>
      <c r="G1156" s="14">
        <f t="shared" ref="G1155:G1156" si="390">ROUND($N$4*P1156,2)</f>
        <v>18.62</v>
      </c>
      <c r="H1156" s="14">
        <v>1.32</v>
      </c>
      <c r="I1156" s="21">
        <f>TRUNC(H1156*G1156,2)</f>
        <v>24.57</v>
      </c>
      <c r="J1156" s="21">
        <f>I1156</f>
        <v>24.57</v>
      </c>
      <c r="P1156">
        <v>24.82</v>
      </c>
      <c r="S1156" s="2">
        <v>1.32</v>
      </c>
      <c r="U1156">
        <v>32.76</v>
      </c>
    </row>
    <row r="1158" spans="1:21" x14ac:dyDescent="0.3">
      <c r="A1158" s="4" t="s">
        <v>556</v>
      </c>
      <c r="B1158" s="5"/>
      <c r="C1158" s="5"/>
      <c r="D1158" s="5"/>
      <c r="E1158" s="5"/>
      <c r="F1158" s="5"/>
      <c r="G1158" s="5"/>
      <c r="H1158" s="5"/>
      <c r="I1158" s="5"/>
      <c r="J1158" s="5"/>
      <c r="K1158" s="5"/>
    </row>
    <row r="1159" spans="1:21" x14ac:dyDescent="0.3">
      <c r="A1159" s="6" t="s">
        <v>5</v>
      </c>
      <c r="B1159" s="7"/>
      <c r="C1159" s="7" t="s">
        <v>557</v>
      </c>
      <c r="D1159" s="5"/>
      <c r="E1159" s="5"/>
      <c r="F1159" s="5"/>
      <c r="G1159" s="5"/>
      <c r="H1159" s="5"/>
      <c r="I1159" s="5"/>
      <c r="J1159" s="5"/>
      <c r="K1159" s="5"/>
    </row>
    <row r="1160" spans="1:21" x14ac:dyDescent="0.3">
      <c r="A1160" s="6" t="s">
        <v>10</v>
      </c>
      <c r="B1160" s="7"/>
      <c r="C1160" s="7" t="s">
        <v>558</v>
      </c>
      <c r="D1160" s="5"/>
      <c r="E1160" s="5"/>
      <c r="F1160" s="5"/>
      <c r="G1160" s="5"/>
      <c r="H1160" s="5"/>
      <c r="I1160" s="5"/>
      <c r="J1160" s="5"/>
      <c r="K1160" s="5"/>
    </row>
    <row r="1161" spans="1:21" x14ac:dyDescent="0.3">
      <c r="A1161" s="6" t="s">
        <v>12</v>
      </c>
      <c r="B1161" s="7"/>
      <c r="C1161" s="7" t="s">
        <v>89</v>
      </c>
      <c r="D1161" s="5"/>
      <c r="E1161" s="5"/>
      <c r="F1161" s="5"/>
      <c r="G1161" s="5"/>
      <c r="H1161" s="5"/>
      <c r="I1161" s="5"/>
      <c r="J1161" s="5"/>
      <c r="K1161" s="5"/>
    </row>
    <row r="1162" spans="1:21" x14ac:dyDescent="0.3">
      <c r="A1162" s="6" t="s">
        <v>14</v>
      </c>
      <c r="B1162" s="7"/>
      <c r="C1162" s="7" t="s">
        <v>15</v>
      </c>
      <c r="D1162" s="5"/>
      <c r="E1162" s="5"/>
      <c r="F1162" s="5"/>
      <c r="G1162" s="5"/>
      <c r="H1162" s="5"/>
      <c r="I1162" s="5"/>
      <c r="J1162" s="5"/>
      <c r="K1162" s="5"/>
    </row>
    <row r="1163" spans="1:21" x14ac:dyDescent="0.3">
      <c r="A1163" s="6" t="s">
        <v>16</v>
      </c>
      <c r="B1163" s="7"/>
      <c r="C1163" s="7" t="s">
        <v>423</v>
      </c>
      <c r="D1163" s="5"/>
      <c r="E1163" s="5"/>
      <c r="F1163" s="5"/>
      <c r="G1163" s="5"/>
      <c r="H1163" s="5"/>
      <c r="I1163" s="5"/>
      <c r="J1163" s="5"/>
      <c r="K1163" s="5"/>
    </row>
    <row r="1164" spans="1:21" x14ac:dyDescent="0.3">
      <c r="A1164" s="6" t="s">
        <v>18</v>
      </c>
      <c r="B1164" s="7"/>
      <c r="C1164" s="7" t="s">
        <v>51</v>
      </c>
      <c r="D1164" s="5"/>
      <c r="E1164" s="5"/>
      <c r="F1164" s="5"/>
      <c r="G1164" s="5"/>
      <c r="H1164" s="5"/>
      <c r="I1164" s="5"/>
      <c r="J1164" s="5"/>
      <c r="K1164" s="5"/>
    </row>
    <row r="1165" spans="1:21" x14ac:dyDescent="0.3">
      <c r="A1165" s="6" t="s">
        <v>20</v>
      </c>
      <c r="B1165" s="7"/>
      <c r="C1165" s="7"/>
      <c r="D1165" s="5"/>
      <c r="E1165" s="5"/>
      <c r="F1165" s="5"/>
      <c r="G1165" s="5"/>
      <c r="H1165" s="5"/>
      <c r="I1165" s="5"/>
      <c r="J1165" s="5"/>
      <c r="K1165" s="5"/>
    </row>
    <row r="1166" spans="1:21" x14ac:dyDescent="0.3">
      <c r="A1166" s="6" t="s">
        <v>21</v>
      </c>
      <c r="B1166" s="7"/>
      <c r="C1166" s="7">
        <v>26.89</v>
      </c>
      <c r="D1166" s="5"/>
      <c r="E1166" s="5"/>
      <c r="F1166" s="5"/>
      <c r="G1166" s="5"/>
      <c r="H1166" s="5"/>
      <c r="I1166" s="5"/>
      <c r="J1166" s="5"/>
      <c r="K1166" s="5"/>
    </row>
    <row r="1167" spans="1:21" x14ac:dyDescent="0.3">
      <c r="A1167" s="6" t="s">
        <v>22</v>
      </c>
      <c r="B1167" s="7"/>
      <c r="C1167" s="7">
        <v>26.89</v>
      </c>
      <c r="D1167" s="5"/>
      <c r="E1167" s="5"/>
      <c r="F1167" s="5"/>
      <c r="G1167" s="5"/>
      <c r="H1167" s="5"/>
      <c r="I1167" s="5"/>
      <c r="J1167" s="5"/>
      <c r="K1167" s="5"/>
    </row>
    <row r="1168" spans="1:21" ht="27.6" x14ac:dyDescent="0.3">
      <c r="A1168" s="9"/>
      <c r="B1168" s="9" t="s">
        <v>5</v>
      </c>
      <c r="C1168" s="9" t="s">
        <v>10</v>
      </c>
      <c r="D1168" s="9" t="s">
        <v>16</v>
      </c>
      <c r="E1168" s="10" t="s">
        <v>18</v>
      </c>
      <c r="F1168" s="11" t="s">
        <v>21</v>
      </c>
      <c r="G1168" s="11" t="s">
        <v>22</v>
      </c>
      <c r="H1168" s="11" t="s">
        <v>23</v>
      </c>
      <c r="I1168" s="11" t="s">
        <v>24</v>
      </c>
      <c r="J1168" s="11" t="s">
        <v>21</v>
      </c>
      <c r="K1168" s="11" t="s">
        <v>22</v>
      </c>
      <c r="P1168" t="s">
        <v>21</v>
      </c>
      <c r="S1168" s="1" t="s">
        <v>23</v>
      </c>
      <c r="U1168" t="s">
        <v>24</v>
      </c>
    </row>
    <row r="1169" spans="1:21" ht="26.4" x14ac:dyDescent="0.3">
      <c r="A1169" s="16" t="s">
        <v>65</v>
      </c>
      <c r="B1169" s="16" t="s">
        <v>177</v>
      </c>
      <c r="C1169" s="16" t="s">
        <v>178</v>
      </c>
      <c r="D1169" s="16" t="s">
        <v>68</v>
      </c>
      <c r="E1169" s="17" t="s">
        <v>29</v>
      </c>
      <c r="F1169" s="14">
        <f t="shared" ref="F1169:F1176" si="391">G1169</f>
        <v>131.21</v>
      </c>
      <c r="G1169" s="14">
        <f t="shared" ref="G1169:G1176" si="392">ROUND($N$4*P1169,2)</f>
        <v>131.21</v>
      </c>
      <c r="H1169" s="14">
        <f t="shared" ref="H1169:H1176" si="393">S1169</f>
        <v>3.2000000000000001E-2</v>
      </c>
      <c r="I1169" s="14">
        <f t="shared" ref="I1169:I1176" si="394">U1169</f>
        <v>0</v>
      </c>
      <c r="J1169" s="14">
        <f t="shared" ref="J1169:J1176" si="395">TRUNC(F1169*H1169,2)</f>
        <v>4.1900000000000004</v>
      </c>
      <c r="K1169" s="14">
        <f t="shared" ref="K1169:K1176" si="396">J1169</f>
        <v>4.1900000000000004</v>
      </c>
      <c r="P1169">
        <v>174.88</v>
      </c>
      <c r="S1169" s="3">
        <v>3.2000000000000001E-2</v>
      </c>
      <c r="U1169">
        <v>0</v>
      </c>
    </row>
    <row r="1170" spans="1:21" ht="26.4" x14ac:dyDescent="0.3">
      <c r="A1170" s="16" t="s">
        <v>65</v>
      </c>
      <c r="B1170" s="16" t="s">
        <v>559</v>
      </c>
      <c r="C1170" s="16" t="s">
        <v>560</v>
      </c>
      <c r="D1170" s="16" t="s">
        <v>68</v>
      </c>
      <c r="E1170" s="17" t="s">
        <v>29</v>
      </c>
      <c r="F1170" s="14">
        <f t="shared" si="391"/>
        <v>148.16</v>
      </c>
      <c r="G1170" s="14">
        <f t="shared" si="392"/>
        <v>148.16</v>
      </c>
      <c r="H1170" s="14">
        <f t="shared" si="393"/>
        <v>0.02</v>
      </c>
      <c r="I1170" s="14">
        <f t="shared" si="394"/>
        <v>0</v>
      </c>
      <c r="J1170" s="14">
        <f t="shared" si="395"/>
        <v>2.96</v>
      </c>
      <c r="K1170" s="14">
        <f t="shared" si="396"/>
        <v>2.96</v>
      </c>
      <c r="P1170">
        <v>197.48</v>
      </c>
      <c r="S1170" s="3">
        <v>0.02</v>
      </c>
      <c r="U1170">
        <v>0</v>
      </c>
    </row>
    <row r="1171" spans="1:21" ht="26.4" x14ac:dyDescent="0.3">
      <c r="A1171" s="12" t="s">
        <v>25</v>
      </c>
      <c r="B1171" s="12" t="s">
        <v>561</v>
      </c>
      <c r="C1171" s="12" t="s">
        <v>562</v>
      </c>
      <c r="D1171" s="12" t="s">
        <v>28</v>
      </c>
      <c r="E1171" s="13" t="s">
        <v>29</v>
      </c>
      <c r="F1171" s="14">
        <f t="shared" si="391"/>
        <v>15.96</v>
      </c>
      <c r="G1171" s="14">
        <f t="shared" si="392"/>
        <v>15.96</v>
      </c>
      <c r="H1171" s="14">
        <f t="shared" si="393"/>
        <v>6.4000000000000001E-2</v>
      </c>
      <c r="I1171" s="14">
        <f t="shared" si="394"/>
        <v>3</v>
      </c>
      <c r="J1171" s="14">
        <f t="shared" si="395"/>
        <v>1.02</v>
      </c>
      <c r="K1171" s="14">
        <f t="shared" si="396"/>
        <v>1.02</v>
      </c>
      <c r="P1171">
        <v>21.27</v>
      </c>
      <c r="S1171" s="2">
        <v>6.4000000000000001E-2</v>
      </c>
      <c r="U1171">
        <v>3</v>
      </c>
    </row>
    <row r="1172" spans="1:21" ht="26.4" x14ac:dyDescent="0.3">
      <c r="A1172" s="12" t="s">
        <v>25</v>
      </c>
      <c r="B1172" s="12" t="s">
        <v>77</v>
      </c>
      <c r="C1172" s="12" t="s">
        <v>78</v>
      </c>
      <c r="D1172" s="12" t="s">
        <v>28</v>
      </c>
      <c r="E1172" s="13" t="s">
        <v>29</v>
      </c>
      <c r="F1172" s="14">
        <f t="shared" si="391"/>
        <v>15.15</v>
      </c>
      <c r="G1172" s="14">
        <f t="shared" si="392"/>
        <v>15.15</v>
      </c>
      <c r="H1172" s="14">
        <f t="shared" si="393"/>
        <v>0.16</v>
      </c>
      <c r="I1172" s="14">
        <f t="shared" si="394"/>
        <v>3</v>
      </c>
      <c r="J1172" s="14">
        <f t="shared" si="395"/>
        <v>2.42</v>
      </c>
      <c r="K1172" s="14">
        <f t="shared" si="396"/>
        <v>2.42</v>
      </c>
      <c r="P1172">
        <v>20.190000000000001</v>
      </c>
      <c r="S1172" s="2">
        <v>0.16</v>
      </c>
      <c r="U1172">
        <v>3</v>
      </c>
    </row>
    <row r="1173" spans="1:21" ht="26.4" x14ac:dyDescent="0.3">
      <c r="A1173" s="12" t="s">
        <v>25</v>
      </c>
      <c r="B1173" s="12" t="s">
        <v>563</v>
      </c>
      <c r="C1173" s="12" t="s">
        <v>564</v>
      </c>
      <c r="D1173" s="12" t="s">
        <v>182</v>
      </c>
      <c r="E1173" s="13" t="s">
        <v>83</v>
      </c>
      <c r="F1173" s="14">
        <f t="shared" si="391"/>
        <v>347.75</v>
      </c>
      <c r="G1173" s="14">
        <f t="shared" si="392"/>
        <v>347.75</v>
      </c>
      <c r="H1173" s="14">
        <f t="shared" si="393"/>
        <v>3.4000000000000002E-2</v>
      </c>
      <c r="I1173" s="14">
        <f t="shared" si="394"/>
        <v>0</v>
      </c>
      <c r="J1173" s="14">
        <f t="shared" si="395"/>
        <v>11.82</v>
      </c>
      <c r="K1173" s="14">
        <f t="shared" si="396"/>
        <v>11.82</v>
      </c>
      <c r="P1173">
        <v>463.5</v>
      </c>
      <c r="S1173" s="2">
        <v>3.4000000000000002E-2</v>
      </c>
      <c r="U1173">
        <v>0</v>
      </c>
    </row>
    <row r="1174" spans="1:21" x14ac:dyDescent="0.3">
      <c r="A1174" s="12" t="s">
        <v>25</v>
      </c>
      <c r="B1174" s="12" t="s">
        <v>565</v>
      </c>
      <c r="C1174" s="12" t="s">
        <v>566</v>
      </c>
      <c r="D1174" s="12" t="s">
        <v>182</v>
      </c>
      <c r="E1174" s="13" t="s">
        <v>183</v>
      </c>
      <c r="F1174" s="14">
        <f t="shared" si="391"/>
        <v>9.07</v>
      </c>
      <c r="G1174" s="14">
        <f t="shared" si="392"/>
        <v>9.07</v>
      </c>
      <c r="H1174" s="14">
        <f t="shared" si="393"/>
        <v>0.25</v>
      </c>
      <c r="I1174" s="14">
        <f t="shared" si="394"/>
        <v>0</v>
      </c>
      <c r="J1174" s="14">
        <f t="shared" si="395"/>
        <v>2.2599999999999998</v>
      </c>
      <c r="K1174" s="14">
        <f t="shared" si="396"/>
        <v>2.2599999999999998</v>
      </c>
      <c r="P1174">
        <v>12.09</v>
      </c>
      <c r="S1174" s="2">
        <v>0.25</v>
      </c>
      <c r="U1174">
        <v>0</v>
      </c>
    </row>
    <row r="1175" spans="1:21" x14ac:dyDescent="0.3">
      <c r="A1175" s="12" t="s">
        <v>25</v>
      </c>
      <c r="B1175" s="12" t="s">
        <v>567</v>
      </c>
      <c r="C1175" s="12" t="s">
        <v>568</v>
      </c>
      <c r="D1175" s="12" t="s">
        <v>182</v>
      </c>
      <c r="E1175" s="13" t="s">
        <v>183</v>
      </c>
      <c r="F1175" s="14">
        <f t="shared" si="391"/>
        <v>9.07</v>
      </c>
      <c r="G1175" s="14">
        <f t="shared" si="392"/>
        <v>9.07</v>
      </c>
      <c r="H1175" s="14">
        <f t="shared" si="393"/>
        <v>0.16</v>
      </c>
      <c r="I1175" s="14">
        <f t="shared" si="394"/>
        <v>0</v>
      </c>
      <c r="J1175" s="14">
        <f t="shared" si="395"/>
        <v>1.45</v>
      </c>
      <c r="K1175" s="14">
        <f t="shared" si="396"/>
        <v>1.45</v>
      </c>
      <c r="P1175">
        <v>12.09</v>
      </c>
      <c r="S1175" s="2">
        <v>0.16</v>
      </c>
      <c r="U1175">
        <v>0</v>
      </c>
    </row>
    <row r="1176" spans="1:21" ht="26.4" x14ac:dyDescent="0.3">
      <c r="A1176" s="12" t="s">
        <v>25</v>
      </c>
      <c r="B1176" s="12" t="s">
        <v>569</v>
      </c>
      <c r="C1176" s="12" t="s">
        <v>570</v>
      </c>
      <c r="D1176" s="12" t="s">
        <v>182</v>
      </c>
      <c r="E1176" s="13" t="s">
        <v>83</v>
      </c>
      <c r="F1176" s="14">
        <f t="shared" si="391"/>
        <v>140.22</v>
      </c>
      <c r="G1176" s="14">
        <f t="shared" si="392"/>
        <v>140.22</v>
      </c>
      <c r="H1176" s="14">
        <f t="shared" si="393"/>
        <v>5.4999999999999997E-3</v>
      </c>
      <c r="I1176" s="14">
        <f t="shared" si="394"/>
        <v>0</v>
      </c>
      <c r="J1176" s="14">
        <f t="shared" si="395"/>
        <v>0.77</v>
      </c>
      <c r="K1176" s="14">
        <f t="shared" si="396"/>
        <v>0.77</v>
      </c>
      <c r="P1176">
        <v>186.89</v>
      </c>
      <c r="S1176" s="2">
        <v>5.4999999999999997E-3</v>
      </c>
      <c r="U1176">
        <v>0</v>
      </c>
    </row>
    <row r="1178" spans="1:21" x14ac:dyDescent="0.3">
      <c r="A1178" s="4" t="s">
        <v>571</v>
      </c>
      <c r="B1178" s="5"/>
      <c r="C1178" s="5"/>
      <c r="D1178" s="5"/>
      <c r="E1178" s="5"/>
      <c r="F1178" s="5"/>
      <c r="G1178" s="5"/>
      <c r="H1178" s="5"/>
      <c r="I1178" s="5"/>
      <c r="J1178" s="5"/>
      <c r="K1178" s="5"/>
    </row>
    <row r="1179" spans="1:21" x14ac:dyDescent="0.3">
      <c r="A1179" s="6" t="s">
        <v>5</v>
      </c>
      <c r="B1179" s="7"/>
      <c r="C1179" s="7" t="s">
        <v>572</v>
      </c>
      <c r="D1179" s="5"/>
      <c r="E1179" s="5"/>
      <c r="F1179" s="5"/>
      <c r="G1179" s="5"/>
      <c r="H1179" s="5"/>
      <c r="I1179" s="5"/>
      <c r="J1179" s="5"/>
      <c r="K1179" s="5"/>
    </row>
    <row r="1180" spans="1:21" x14ac:dyDescent="0.3">
      <c r="A1180" s="6" t="s">
        <v>10</v>
      </c>
      <c r="B1180" s="7"/>
      <c r="C1180" s="7" t="s">
        <v>573</v>
      </c>
      <c r="D1180" s="5"/>
      <c r="E1180" s="5"/>
      <c r="F1180" s="5"/>
      <c r="G1180" s="5"/>
      <c r="H1180" s="5"/>
      <c r="I1180" s="5"/>
      <c r="J1180" s="5"/>
      <c r="K1180" s="5"/>
    </row>
    <row r="1181" spans="1:21" x14ac:dyDescent="0.3">
      <c r="A1181" s="6" t="s">
        <v>12</v>
      </c>
      <c r="B1181" s="7"/>
      <c r="C1181" s="7" t="s">
        <v>89</v>
      </c>
      <c r="D1181" s="5"/>
      <c r="E1181" s="5"/>
      <c r="F1181" s="5"/>
      <c r="G1181" s="5"/>
      <c r="H1181" s="5"/>
      <c r="I1181" s="5"/>
      <c r="J1181" s="5"/>
      <c r="K1181" s="5"/>
    </row>
    <row r="1182" spans="1:21" x14ac:dyDescent="0.3">
      <c r="A1182" s="6" t="s">
        <v>14</v>
      </c>
      <c r="B1182" s="7"/>
      <c r="C1182" s="7" t="s">
        <v>15</v>
      </c>
      <c r="D1182" s="5"/>
      <c r="E1182" s="5"/>
      <c r="F1182" s="5"/>
      <c r="G1182" s="5"/>
      <c r="H1182" s="5"/>
      <c r="I1182" s="5"/>
      <c r="J1182" s="5"/>
      <c r="K1182" s="5"/>
    </row>
    <row r="1183" spans="1:21" x14ac:dyDescent="0.3">
      <c r="A1183" s="6" t="s">
        <v>16</v>
      </c>
      <c r="B1183" s="7"/>
      <c r="C1183" s="7" t="s">
        <v>423</v>
      </c>
      <c r="D1183" s="5"/>
      <c r="E1183" s="5"/>
      <c r="F1183" s="5"/>
      <c r="G1183" s="5"/>
      <c r="H1183" s="5"/>
      <c r="I1183" s="5"/>
      <c r="J1183" s="5"/>
      <c r="K1183" s="5"/>
    </row>
    <row r="1184" spans="1:21" x14ac:dyDescent="0.3">
      <c r="A1184" s="6" t="s">
        <v>18</v>
      </c>
      <c r="B1184" s="7"/>
      <c r="C1184" s="7" t="s">
        <v>51</v>
      </c>
      <c r="D1184" s="5"/>
      <c r="E1184" s="5"/>
      <c r="F1184" s="5"/>
      <c r="G1184" s="5"/>
      <c r="H1184" s="5"/>
      <c r="I1184" s="5"/>
      <c r="J1184" s="5"/>
      <c r="K1184" s="5"/>
    </row>
    <row r="1185" spans="1:21" x14ac:dyDescent="0.3">
      <c r="A1185" s="6" t="s">
        <v>20</v>
      </c>
      <c r="B1185" s="7"/>
      <c r="C1185" s="7"/>
      <c r="D1185" s="5"/>
      <c r="E1185" s="5"/>
      <c r="F1185" s="5"/>
      <c r="G1185" s="5"/>
      <c r="H1185" s="5"/>
      <c r="I1185" s="5"/>
      <c r="J1185" s="5"/>
      <c r="K1185" s="5"/>
    </row>
    <row r="1186" spans="1:21" x14ac:dyDescent="0.3">
      <c r="A1186" s="6" t="s">
        <v>21</v>
      </c>
      <c r="B1186" s="7"/>
      <c r="C1186" s="7">
        <v>53.08</v>
      </c>
      <c r="D1186" s="5"/>
      <c r="E1186" s="5"/>
      <c r="F1186" s="5"/>
      <c r="G1186" s="5"/>
      <c r="H1186" s="5"/>
      <c r="I1186" s="5"/>
      <c r="J1186" s="5"/>
      <c r="K1186" s="5"/>
    </row>
    <row r="1187" spans="1:21" x14ac:dyDescent="0.3">
      <c r="A1187" s="6" t="s">
        <v>22</v>
      </c>
      <c r="B1187" s="7"/>
      <c r="C1187" s="7">
        <v>53.08</v>
      </c>
      <c r="D1187" s="5"/>
      <c r="E1187" s="5"/>
      <c r="F1187" s="5"/>
      <c r="G1187" s="5"/>
      <c r="H1187" s="5"/>
      <c r="I1187" s="5"/>
      <c r="J1187" s="5"/>
      <c r="K1187" s="5"/>
    </row>
    <row r="1188" spans="1:21" ht="27.6" x14ac:dyDescent="0.3">
      <c r="A1188" s="9"/>
      <c r="B1188" s="9" t="s">
        <v>5</v>
      </c>
      <c r="C1188" s="9" t="s">
        <v>10</v>
      </c>
      <c r="D1188" s="9" t="s">
        <v>16</v>
      </c>
      <c r="E1188" s="10" t="s">
        <v>18</v>
      </c>
      <c r="F1188" s="11" t="s">
        <v>21</v>
      </c>
      <c r="G1188" s="11" t="s">
        <v>22</v>
      </c>
      <c r="H1188" s="11" t="s">
        <v>23</v>
      </c>
      <c r="I1188" s="11" t="s">
        <v>24</v>
      </c>
      <c r="J1188" s="11" t="s">
        <v>21</v>
      </c>
      <c r="K1188" s="11" t="s">
        <v>22</v>
      </c>
      <c r="P1188" t="s">
        <v>21</v>
      </c>
      <c r="S1188" s="1" t="s">
        <v>23</v>
      </c>
      <c r="U1188" t="s">
        <v>24</v>
      </c>
    </row>
    <row r="1189" spans="1:21" ht="26.4" x14ac:dyDescent="0.3">
      <c r="A1189" s="16" t="s">
        <v>65</v>
      </c>
      <c r="B1189" s="16" t="s">
        <v>177</v>
      </c>
      <c r="C1189" s="16" t="s">
        <v>178</v>
      </c>
      <c r="D1189" s="16" t="s">
        <v>68</v>
      </c>
      <c r="E1189" s="17" t="s">
        <v>29</v>
      </c>
      <c r="F1189" s="14">
        <f t="shared" ref="F1189:F1196" si="397">G1189</f>
        <v>131.21</v>
      </c>
      <c r="G1189" s="14">
        <f t="shared" ref="G1189:G1196" si="398">ROUND($N$4*P1189,2)</f>
        <v>131.21</v>
      </c>
      <c r="H1189" s="14">
        <f t="shared" ref="H1189:H1196" si="399">S1189</f>
        <v>0.106</v>
      </c>
      <c r="I1189" s="14">
        <f t="shared" ref="I1189:I1196" si="400">U1189</f>
        <v>0</v>
      </c>
      <c r="J1189" s="14">
        <f t="shared" ref="J1189:J1196" si="401">TRUNC(F1189*H1189,2)</f>
        <v>13.9</v>
      </c>
      <c r="K1189" s="14">
        <f t="shared" ref="K1189:K1196" si="402">J1189</f>
        <v>13.9</v>
      </c>
      <c r="P1189">
        <v>174.88</v>
      </c>
      <c r="S1189" s="3">
        <v>0.106</v>
      </c>
      <c r="U1189">
        <v>0</v>
      </c>
    </row>
    <row r="1190" spans="1:21" ht="26.4" x14ac:dyDescent="0.3">
      <c r="A1190" s="16" t="s">
        <v>65</v>
      </c>
      <c r="B1190" s="16" t="s">
        <v>559</v>
      </c>
      <c r="C1190" s="16" t="s">
        <v>560</v>
      </c>
      <c r="D1190" s="16" t="s">
        <v>68</v>
      </c>
      <c r="E1190" s="17" t="s">
        <v>29</v>
      </c>
      <c r="F1190" s="14">
        <f t="shared" si="397"/>
        <v>148.16</v>
      </c>
      <c r="G1190" s="14">
        <f t="shared" si="398"/>
        <v>148.16</v>
      </c>
      <c r="H1190" s="14">
        <f t="shared" si="399"/>
        <v>6.6000000000000003E-2</v>
      </c>
      <c r="I1190" s="14">
        <f t="shared" si="400"/>
        <v>0</v>
      </c>
      <c r="J1190" s="14">
        <f t="shared" si="401"/>
        <v>9.77</v>
      </c>
      <c r="K1190" s="14">
        <f t="shared" si="402"/>
        <v>9.77</v>
      </c>
      <c r="P1190">
        <v>197.48</v>
      </c>
      <c r="S1190" s="3">
        <v>6.6000000000000003E-2</v>
      </c>
      <c r="U1190">
        <v>0</v>
      </c>
    </row>
    <row r="1191" spans="1:21" ht="26.4" x14ac:dyDescent="0.3">
      <c r="A1191" s="12" t="s">
        <v>25</v>
      </c>
      <c r="B1191" s="12" t="s">
        <v>561</v>
      </c>
      <c r="C1191" s="12" t="s">
        <v>562</v>
      </c>
      <c r="D1191" s="12" t="s">
        <v>28</v>
      </c>
      <c r="E1191" s="13" t="s">
        <v>29</v>
      </c>
      <c r="F1191" s="14">
        <f t="shared" si="397"/>
        <v>15.96</v>
      </c>
      <c r="G1191" s="14">
        <f t="shared" si="398"/>
        <v>15.96</v>
      </c>
      <c r="H1191" s="14">
        <f t="shared" si="399"/>
        <v>0.21199999999999999</v>
      </c>
      <c r="I1191" s="14">
        <f t="shared" si="400"/>
        <v>3</v>
      </c>
      <c r="J1191" s="19">
        <f>TRUNC(F1191*H1191,2)+(F1191*H1191*3%)-0.01</f>
        <v>3.4715056</v>
      </c>
      <c r="K1191" s="19">
        <f t="shared" si="402"/>
        <v>3.4715056</v>
      </c>
      <c r="P1191">
        <v>21.27</v>
      </c>
      <c r="S1191" s="2">
        <v>0.21199999999999999</v>
      </c>
      <c r="U1191">
        <v>3</v>
      </c>
    </row>
    <row r="1192" spans="1:21" ht="26.4" x14ac:dyDescent="0.3">
      <c r="A1192" s="12" t="s">
        <v>25</v>
      </c>
      <c r="B1192" s="12" t="s">
        <v>77</v>
      </c>
      <c r="C1192" s="12" t="s">
        <v>78</v>
      </c>
      <c r="D1192" s="12" t="s">
        <v>28</v>
      </c>
      <c r="E1192" s="13" t="s">
        <v>29</v>
      </c>
      <c r="F1192" s="14">
        <f t="shared" si="397"/>
        <v>15.15</v>
      </c>
      <c r="G1192" s="14">
        <f t="shared" si="398"/>
        <v>15.15</v>
      </c>
      <c r="H1192" s="14">
        <f t="shared" si="399"/>
        <v>0.53</v>
      </c>
      <c r="I1192" s="14">
        <f t="shared" si="400"/>
        <v>3</v>
      </c>
      <c r="J1192" s="19">
        <f>TRUNC(F1192*H1192,2)+(F1192*H1192*3%)</f>
        <v>8.260885</v>
      </c>
      <c r="K1192" s="19">
        <f t="shared" si="402"/>
        <v>8.260885</v>
      </c>
      <c r="P1192">
        <v>20.190000000000001</v>
      </c>
      <c r="S1192" s="2">
        <v>0.53</v>
      </c>
      <c r="U1192">
        <v>3</v>
      </c>
    </row>
    <row r="1193" spans="1:21" ht="26.4" x14ac:dyDescent="0.3">
      <c r="A1193" s="12" t="s">
        <v>25</v>
      </c>
      <c r="B1193" s="12" t="s">
        <v>563</v>
      </c>
      <c r="C1193" s="12" t="s">
        <v>564</v>
      </c>
      <c r="D1193" s="12" t="s">
        <v>182</v>
      </c>
      <c r="E1193" s="13" t="s">
        <v>83</v>
      </c>
      <c r="F1193" s="14">
        <f t="shared" si="397"/>
        <v>347.75</v>
      </c>
      <c r="G1193" s="14">
        <f t="shared" si="398"/>
        <v>347.75</v>
      </c>
      <c r="H1193" s="14">
        <f t="shared" si="399"/>
        <v>3.6999999999999998E-2</v>
      </c>
      <c r="I1193" s="14">
        <f t="shared" si="400"/>
        <v>0</v>
      </c>
      <c r="J1193" s="14">
        <f t="shared" si="401"/>
        <v>12.86</v>
      </c>
      <c r="K1193" s="14">
        <f t="shared" si="402"/>
        <v>12.86</v>
      </c>
      <c r="P1193">
        <v>463.5</v>
      </c>
      <c r="S1193" s="2">
        <v>3.6999999999999998E-2</v>
      </c>
      <c r="U1193">
        <v>0</v>
      </c>
    </row>
    <row r="1194" spans="1:21" x14ac:dyDescent="0.3">
      <c r="A1194" s="12" t="s">
        <v>25</v>
      </c>
      <c r="B1194" s="12" t="s">
        <v>565</v>
      </c>
      <c r="C1194" s="12" t="s">
        <v>566</v>
      </c>
      <c r="D1194" s="12" t="s">
        <v>182</v>
      </c>
      <c r="E1194" s="13" t="s">
        <v>183</v>
      </c>
      <c r="F1194" s="14">
        <f t="shared" si="397"/>
        <v>9.07</v>
      </c>
      <c r="G1194" s="14">
        <f t="shared" si="398"/>
        <v>9.07</v>
      </c>
      <c r="H1194" s="14">
        <f t="shared" si="399"/>
        <v>0.27500000000000002</v>
      </c>
      <c r="I1194" s="14">
        <f t="shared" si="400"/>
        <v>0</v>
      </c>
      <c r="J1194" s="14">
        <f t="shared" si="401"/>
        <v>2.4900000000000002</v>
      </c>
      <c r="K1194" s="14">
        <f t="shared" si="402"/>
        <v>2.4900000000000002</v>
      </c>
      <c r="P1194">
        <v>12.09</v>
      </c>
      <c r="S1194" s="2">
        <v>0.27500000000000002</v>
      </c>
      <c r="U1194">
        <v>0</v>
      </c>
    </row>
    <row r="1195" spans="1:21" x14ac:dyDescent="0.3">
      <c r="A1195" s="12" t="s">
        <v>25</v>
      </c>
      <c r="B1195" s="12" t="s">
        <v>567</v>
      </c>
      <c r="C1195" s="12" t="s">
        <v>568</v>
      </c>
      <c r="D1195" s="12" t="s">
        <v>182</v>
      </c>
      <c r="E1195" s="13" t="s">
        <v>183</v>
      </c>
      <c r="F1195" s="14">
        <f t="shared" si="397"/>
        <v>9.07</v>
      </c>
      <c r="G1195" s="14">
        <f t="shared" si="398"/>
        <v>9.07</v>
      </c>
      <c r="H1195" s="14">
        <f t="shared" si="399"/>
        <v>0.16500000000000001</v>
      </c>
      <c r="I1195" s="14">
        <f t="shared" si="400"/>
        <v>0</v>
      </c>
      <c r="J1195" s="14">
        <f t="shared" si="401"/>
        <v>1.49</v>
      </c>
      <c r="K1195" s="14">
        <f t="shared" si="402"/>
        <v>1.49</v>
      </c>
      <c r="P1195">
        <v>12.09</v>
      </c>
      <c r="S1195" s="2">
        <v>0.16500000000000001</v>
      </c>
      <c r="U1195">
        <v>0</v>
      </c>
    </row>
    <row r="1196" spans="1:21" ht="26.4" x14ac:dyDescent="0.3">
      <c r="A1196" s="12" t="s">
        <v>25</v>
      </c>
      <c r="B1196" s="12" t="s">
        <v>569</v>
      </c>
      <c r="C1196" s="12" t="s">
        <v>570</v>
      </c>
      <c r="D1196" s="12" t="s">
        <v>182</v>
      </c>
      <c r="E1196" s="13" t="s">
        <v>83</v>
      </c>
      <c r="F1196" s="14">
        <f t="shared" si="397"/>
        <v>140.22</v>
      </c>
      <c r="G1196" s="14">
        <f t="shared" si="398"/>
        <v>140.22</v>
      </c>
      <c r="H1196" s="14">
        <f t="shared" si="399"/>
        <v>6.0000000000000001E-3</v>
      </c>
      <c r="I1196" s="14">
        <f t="shared" si="400"/>
        <v>0</v>
      </c>
      <c r="J1196" s="14">
        <f t="shared" si="401"/>
        <v>0.84</v>
      </c>
      <c r="K1196" s="14">
        <f t="shared" si="402"/>
        <v>0.84</v>
      </c>
      <c r="P1196">
        <v>186.89</v>
      </c>
      <c r="S1196" s="2">
        <v>6.0000000000000001E-3</v>
      </c>
      <c r="U1196">
        <v>0</v>
      </c>
    </row>
    <row r="1198" spans="1:21" x14ac:dyDescent="0.3">
      <c r="A1198" s="4" t="s">
        <v>574</v>
      </c>
      <c r="B1198" s="5"/>
      <c r="C1198" s="5"/>
      <c r="D1198" s="5"/>
      <c r="E1198" s="5"/>
      <c r="F1198" s="5"/>
      <c r="G1198" s="5"/>
      <c r="H1198" s="5"/>
      <c r="I1198" s="5"/>
      <c r="J1198" s="5"/>
      <c r="K1198" s="5"/>
    </row>
    <row r="1199" spans="1:21" x14ac:dyDescent="0.3">
      <c r="A1199" s="6" t="s">
        <v>5</v>
      </c>
      <c r="B1199" s="7"/>
      <c r="C1199" s="7" t="s">
        <v>575</v>
      </c>
      <c r="D1199" s="5"/>
      <c r="E1199" s="5"/>
      <c r="F1199" s="5"/>
      <c r="G1199" s="5"/>
      <c r="H1199" s="5"/>
      <c r="I1199" s="5"/>
      <c r="J1199" s="5"/>
      <c r="K1199" s="5"/>
    </row>
    <row r="1200" spans="1:21" x14ac:dyDescent="0.3">
      <c r="A1200" s="6" t="s">
        <v>10</v>
      </c>
      <c r="B1200" s="7"/>
      <c r="C1200" s="7" t="s">
        <v>576</v>
      </c>
      <c r="D1200" s="5"/>
      <c r="E1200" s="5"/>
      <c r="F1200" s="5"/>
      <c r="G1200" s="5"/>
      <c r="H1200" s="5"/>
      <c r="I1200" s="5"/>
      <c r="J1200" s="5"/>
      <c r="K1200" s="5"/>
    </row>
    <row r="1201" spans="1:21" x14ac:dyDescent="0.3">
      <c r="A1201" s="6" t="s">
        <v>12</v>
      </c>
      <c r="B1201" s="7"/>
      <c r="C1201" s="7" t="s">
        <v>89</v>
      </c>
      <c r="D1201" s="5"/>
      <c r="E1201" s="5"/>
      <c r="F1201" s="5"/>
      <c r="G1201" s="5"/>
      <c r="H1201" s="5"/>
      <c r="I1201" s="5"/>
      <c r="J1201" s="5"/>
      <c r="K1201" s="5"/>
    </row>
    <row r="1202" spans="1:21" x14ac:dyDescent="0.3">
      <c r="A1202" s="6" t="s">
        <v>14</v>
      </c>
      <c r="B1202" s="7"/>
      <c r="C1202" s="7" t="s">
        <v>15</v>
      </c>
      <c r="D1202" s="5"/>
      <c r="E1202" s="5"/>
      <c r="F1202" s="5"/>
      <c r="G1202" s="5"/>
      <c r="H1202" s="5"/>
      <c r="I1202" s="5"/>
      <c r="J1202" s="5"/>
      <c r="K1202" s="5"/>
    </row>
    <row r="1203" spans="1:21" x14ac:dyDescent="0.3">
      <c r="A1203" s="6" t="s">
        <v>16</v>
      </c>
      <c r="B1203" s="7"/>
      <c r="C1203" s="7" t="s">
        <v>577</v>
      </c>
      <c r="D1203" s="5"/>
      <c r="E1203" s="5"/>
      <c r="F1203" s="5"/>
      <c r="G1203" s="5"/>
      <c r="H1203" s="5"/>
      <c r="I1203" s="5"/>
      <c r="J1203" s="5"/>
      <c r="K1203" s="5"/>
    </row>
    <row r="1204" spans="1:21" x14ac:dyDescent="0.3">
      <c r="A1204" s="6" t="s">
        <v>18</v>
      </c>
      <c r="B1204" s="7"/>
      <c r="C1204" s="7" t="s">
        <v>83</v>
      </c>
      <c r="D1204" s="5"/>
      <c r="E1204" s="5"/>
      <c r="F1204" s="5"/>
      <c r="G1204" s="5"/>
      <c r="H1204" s="5"/>
      <c r="I1204" s="5"/>
      <c r="J1204" s="5"/>
      <c r="K1204" s="5"/>
    </row>
    <row r="1205" spans="1:21" x14ac:dyDescent="0.3">
      <c r="A1205" s="6" t="s">
        <v>20</v>
      </c>
      <c r="B1205" s="7"/>
      <c r="C1205" s="7"/>
      <c r="D1205" s="5"/>
      <c r="E1205" s="5"/>
      <c r="F1205" s="5"/>
      <c r="G1205" s="5"/>
      <c r="H1205" s="5"/>
      <c r="I1205" s="5"/>
      <c r="J1205" s="5"/>
      <c r="K1205" s="5"/>
    </row>
    <row r="1206" spans="1:21" x14ac:dyDescent="0.3">
      <c r="A1206" s="6" t="s">
        <v>21</v>
      </c>
      <c r="B1206" s="7"/>
      <c r="C1206" s="7">
        <v>437.98</v>
      </c>
      <c r="D1206" s="5"/>
      <c r="E1206" s="5"/>
      <c r="F1206" s="5"/>
      <c r="G1206" s="5"/>
      <c r="H1206" s="5"/>
      <c r="I1206" s="5"/>
      <c r="J1206" s="5"/>
      <c r="K1206" s="5"/>
    </row>
    <row r="1207" spans="1:21" x14ac:dyDescent="0.3">
      <c r="A1207" s="6" t="s">
        <v>22</v>
      </c>
      <c r="B1207" s="7"/>
      <c r="C1207" s="7">
        <v>437.98</v>
      </c>
      <c r="D1207" s="5"/>
      <c r="E1207" s="5"/>
      <c r="F1207" s="5"/>
      <c r="G1207" s="5"/>
      <c r="H1207" s="5"/>
      <c r="I1207" s="5"/>
      <c r="J1207" s="5"/>
      <c r="K1207" s="5"/>
    </row>
    <row r="1208" spans="1:21" ht="27.6" x14ac:dyDescent="0.3">
      <c r="A1208" s="9"/>
      <c r="B1208" s="9" t="s">
        <v>5</v>
      </c>
      <c r="C1208" s="9" t="s">
        <v>10</v>
      </c>
      <c r="D1208" s="9" t="s">
        <v>16</v>
      </c>
      <c r="E1208" s="10" t="s">
        <v>18</v>
      </c>
      <c r="F1208" s="11" t="s">
        <v>21</v>
      </c>
      <c r="G1208" s="11" t="s">
        <v>22</v>
      </c>
      <c r="H1208" s="11" t="s">
        <v>23</v>
      </c>
      <c r="I1208" s="11" t="s">
        <v>24</v>
      </c>
      <c r="J1208" s="11" t="s">
        <v>21</v>
      </c>
      <c r="K1208" s="11" t="s">
        <v>22</v>
      </c>
      <c r="P1208" t="s">
        <v>21</v>
      </c>
      <c r="S1208" s="1" t="s">
        <v>23</v>
      </c>
      <c r="U1208" t="s">
        <v>24</v>
      </c>
    </row>
    <row r="1209" spans="1:21" ht="26.4" x14ac:dyDescent="0.3">
      <c r="A1209" s="16" t="s">
        <v>65</v>
      </c>
      <c r="B1209" s="16" t="s">
        <v>578</v>
      </c>
      <c r="C1209" s="16" t="s">
        <v>579</v>
      </c>
      <c r="D1209" s="16" t="s">
        <v>580</v>
      </c>
      <c r="E1209" s="17" t="s">
        <v>159</v>
      </c>
      <c r="F1209" s="14">
        <f t="shared" ref="F1209:F1211" si="403">G1209</f>
        <v>338.25</v>
      </c>
      <c r="G1209" s="14">
        <f t="shared" ref="G1209:G1211" si="404">ROUND($N$4*P1209,2)</f>
        <v>338.25</v>
      </c>
      <c r="H1209" s="14">
        <f t="shared" ref="H1209:H1211" si="405">S1209</f>
        <v>5.0000000000000001E-3</v>
      </c>
      <c r="I1209" s="14">
        <f t="shared" ref="I1209:I1211" si="406">U1209</f>
        <v>0</v>
      </c>
      <c r="J1209" s="14">
        <f t="shared" ref="J1209" si="407">TRUNC(F1209*H1209,2)</f>
        <v>1.69</v>
      </c>
      <c r="K1209" s="14">
        <f t="shared" ref="K1209:K1211" si="408">J1209</f>
        <v>1.69</v>
      </c>
      <c r="P1209">
        <v>450.83</v>
      </c>
      <c r="S1209" s="3">
        <v>5.0000000000000001E-3</v>
      </c>
      <c r="U1209">
        <v>0</v>
      </c>
    </row>
    <row r="1210" spans="1:21" x14ac:dyDescent="0.3">
      <c r="A1210" s="12" t="s">
        <v>25</v>
      </c>
      <c r="B1210" s="12" t="s">
        <v>266</v>
      </c>
      <c r="C1210" s="12" t="s">
        <v>267</v>
      </c>
      <c r="D1210" s="12" t="s">
        <v>28</v>
      </c>
      <c r="E1210" s="13" t="s">
        <v>29</v>
      </c>
      <c r="F1210" s="14">
        <f t="shared" si="403"/>
        <v>20.95</v>
      </c>
      <c r="G1210" s="14">
        <f t="shared" si="404"/>
        <v>20.95</v>
      </c>
      <c r="H1210" s="14">
        <f t="shared" si="405"/>
        <v>2</v>
      </c>
      <c r="I1210" s="14">
        <f t="shared" si="406"/>
        <v>3</v>
      </c>
      <c r="J1210" s="19">
        <f>TRUNC(F1210*H1210,2)+(F1210*H1210*3%)</f>
        <v>43.156999999999996</v>
      </c>
      <c r="K1210" s="19">
        <f t="shared" si="408"/>
        <v>43.156999999999996</v>
      </c>
      <c r="P1210">
        <v>27.92</v>
      </c>
      <c r="S1210" s="2">
        <v>2</v>
      </c>
      <c r="U1210">
        <v>3</v>
      </c>
    </row>
    <row r="1211" spans="1:21" ht="26.4" x14ac:dyDescent="0.3">
      <c r="A1211" s="12" t="s">
        <v>25</v>
      </c>
      <c r="B1211" s="12" t="s">
        <v>77</v>
      </c>
      <c r="C1211" s="12" t="s">
        <v>78</v>
      </c>
      <c r="D1211" s="12" t="s">
        <v>28</v>
      </c>
      <c r="E1211" s="13" t="s">
        <v>29</v>
      </c>
      <c r="F1211" s="14">
        <f t="shared" si="403"/>
        <v>15.15</v>
      </c>
      <c r="G1211" s="14">
        <f t="shared" si="404"/>
        <v>15.15</v>
      </c>
      <c r="H1211" s="14">
        <f t="shared" si="405"/>
        <v>2</v>
      </c>
      <c r="I1211" s="14">
        <f t="shared" si="406"/>
        <v>3</v>
      </c>
      <c r="J1211" s="19">
        <f>TRUNC(F1211*H1211,2)+(F1211*H1211*3%)-0.206</f>
        <v>31.003</v>
      </c>
      <c r="K1211" s="19">
        <f t="shared" si="408"/>
        <v>31.003</v>
      </c>
      <c r="P1211">
        <v>20.190000000000001</v>
      </c>
      <c r="S1211" s="2">
        <v>2</v>
      </c>
      <c r="U1211">
        <v>3</v>
      </c>
    </row>
    <row r="1212" spans="1:21" ht="26.4" x14ac:dyDescent="0.3">
      <c r="A1212" s="12" t="s">
        <v>25</v>
      </c>
      <c r="B1212" s="12" t="s">
        <v>581</v>
      </c>
      <c r="C1212" s="12" t="s">
        <v>582</v>
      </c>
      <c r="D1212" s="12" t="s">
        <v>182</v>
      </c>
      <c r="E1212" s="13" t="s">
        <v>83</v>
      </c>
      <c r="F1212" s="14">
        <f t="shared" ref="F1212" si="409">G1212</f>
        <v>362.13</v>
      </c>
      <c r="G1212" s="14">
        <f t="shared" ref="G1212" si="410">ROUND($N$4*P1212,2)</f>
        <v>362.13</v>
      </c>
      <c r="H1212" s="14">
        <f t="shared" ref="H1212" si="411">S1212</f>
        <v>1</v>
      </c>
      <c r="I1212" s="14">
        <f t="shared" ref="I1212" si="412">U1212</f>
        <v>0</v>
      </c>
      <c r="J1212" s="14">
        <f t="shared" ref="J1212" si="413">TRUNC(F1212*H1212,2)</f>
        <v>362.13</v>
      </c>
      <c r="K1212" s="14">
        <f t="shared" ref="K1212" si="414">J1212</f>
        <v>362.13</v>
      </c>
      <c r="P1212">
        <v>482.66</v>
      </c>
      <c r="S1212" s="2">
        <v>1</v>
      </c>
      <c r="U1212">
        <v>0</v>
      </c>
    </row>
    <row r="1214" spans="1:21" x14ac:dyDescent="0.3">
      <c r="A1214" s="4" t="s">
        <v>583</v>
      </c>
      <c r="B1214" s="5"/>
      <c r="C1214" s="5"/>
      <c r="D1214" s="5"/>
      <c r="E1214" s="5"/>
      <c r="F1214" s="5"/>
      <c r="G1214" s="5"/>
      <c r="H1214" s="5"/>
      <c r="I1214" s="5"/>
      <c r="J1214" s="5"/>
      <c r="K1214" s="5"/>
    </row>
    <row r="1215" spans="1:21" x14ac:dyDescent="0.3">
      <c r="A1215" s="6" t="s">
        <v>5</v>
      </c>
      <c r="B1215" s="7"/>
      <c r="C1215" s="7" t="s">
        <v>584</v>
      </c>
      <c r="D1215" s="5"/>
      <c r="E1215" s="5"/>
      <c r="F1215" s="5"/>
      <c r="G1215" s="5"/>
      <c r="H1215" s="5"/>
      <c r="I1215" s="5"/>
      <c r="J1215" s="5"/>
      <c r="K1215" s="5"/>
    </row>
    <row r="1216" spans="1:21" x14ac:dyDescent="0.3">
      <c r="A1216" s="6" t="s">
        <v>10</v>
      </c>
      <c r="B1216" s="7"/>
      <c r="C1216" s="7" t="s">
        <v>585</v>
      </c>
      <c r="D1216" s="5"/>
      <c r="E1216" s="5"/>
      <c r="F1216" s="5"/>
      <c r="G1216" s="5"/>
      <c r="H1216" s="5"/>
      <c r="I1216" s="5"/>
      <c r="J1216" s="5"/>
      <c r="K1216" s="5"/>
    </row>
    <row r="1217" spans="1:21" x14ac:dyDescent="0.3">
      <c r="A1217" s="6" t="s">
        <v>12</v>
      </c>
      <c r="B1217" s="7"/>
      <c r="C1217" s="7" t="s">
        <v>13</v>
      </c>
      <c r="D1217" s="5"/>
      <c r="E1217" s="5"/>
      <c r="F1217" s="5"/>
      <c r="G1217" s="5"/>
      <c r="H1217" s="5"/>
      <c r="I1217" s="5"/>
      <c r="J1217" s="5"/>
      <c r="K1217" s="5"/>
    </row>
    <row r="1218" spans="1:21" x14ac:dyDescent="0.3">
      <c r="A1218" s="6" t="s">
        <v>14</v>
      </c>
      <c r="B1218" s="7"/>
      <c r="C1218" s="7" t="s">
        <v>15</v>
      </c>
      <c r="D1218" s="5"/>
      <c r="E1218" s="5"/>
      <c r="F1218" s="5"/>
      <c r="G1218" s="5"/>
      <c r="H1218" s="5"/>
      <c r="I1218" s="5"/>
      <c r="J1218" s="5"/>
      <c r="K1218" s="5"/>
    </row>
    <row r="1219" spans="1:21" x14ac:dyDescent="0.3">
      <c r="A1219" s="6" t="s">
        <v>16</v>
      </c>
      <c r="B1219" s="7"/>
      <c r="C1219" s="7" t="s">
        <v>577</v>
      </c>
      <c r="D1219" s="5"/>
      <c r="E1219" s="5"/>
      <c r="F1219" s="5"/>
      <c r="G1219" s="5"/>
      <c r="H1219" s="5"/>
      <c r="I1219" s="5"/>
      <c r="J1219" s="5"/>
      <c r="K1219" s="5"/>
    </row>
    <row r="1220" spans="1:21" x14ac:dyDescent="0.3">
      <c r="A1220" s="6" t="s">
        <v>18</v>
      </c>
      <c r="B1220" s="7"/>
      <c r="C1220" s="7" t="s">
        <v>83</v>
      </c>
      <c r="D1220" s="5"/>
      <c r="E1220" s="5"/>
      <c r="F1220" s="5"/>
      <c r="G1220" s="5"/>
      <c r="H1220" s="5"/>
      <c r="I1220" s="5"/>
      <c r="J1220" s="5"/>
      <c r="K1220" s="5"/>
    </row>
    <row r="1221" spans="1:21" x14ac:dyDescent="0.3">
      <c r="A1221" s="6" t="s">
        <v>20</v>
      </c>
      <c r="B1221" s="7"/>
      <c r="C1221" s="7"/>
      <c r="D1221" s="5"/>
      <c r="E1221" s="5"/>
      <c r="F1221" s="5"/>
      <c r="G1221" s="5"/>
      <c r="H1221" s="5"/>
      <c r="I1221" s="5"/>
      <c r="J1221" s="5"/>
      <c r="K1221" s="5"/>
    </row>
    <row r="1222" spans="1:21" x14ac:dyDescent="0.3">
      <c r="A1222" s="6" t="s">
        <v>21</v>
      </c>
      <c r="B1222" s="7"/>
      <c r="C1222" s="8">
        <v>2168.02</v>
      </c>
      <c r="D1222" s="5"/>
      <c r="E1222" s="5"/>
      <c r="F1222" s="5"/>
      <c r="G1222" s="5"/>
      <c r="H1222" s="5"/>
      <c r="I1222" s="5"/>
      <c r="J1222" s="5"/>
      <c r="K1222" s="5"/>
    </row>
    <row r="1223" spans="1:21" x14ac:dyDescent="0.3">
      <c r="A1223" s="6" t="s">
        <v>22</v>
      </c>
      <c r="B1223" s="7"/>
      <c r="C1223" s="8">
        <v>2168.02</v>
      </c>
      <c r="D1223" s="5"/>
      <c r="E1223" s="5"/>
      <c r="F1223" s="5"/>
      <c r="G1223" s="5"/>
      <c r="H1223" s="5"/>
      <c r="I1223" s="5"/>
      <c r="J1223" s="5"/>
      <c r="K1223" s="5"/>
    </row>
    <row r="1224" spans="1:21" ht="27.6" x14ac:dyDescent="0.3">
      <c r="A1224" s="9"/>
      <c r="B1224" s="9" t="s">
        <v>5</v>
      </c>
      <c r="C1224" s="9" t="s">
        <v>10</v>
      </c>
      <c r="D1224" s="9" t="s">
        <v>16</v>
      </c>
      <c r="E1224" s="10" t="s">
        <v>18</v>
      </c>
      <c r="F1224" s="11" t="s">
        <v>21</v>
      </c>
      <c r="G1224" s="11" t="s">
        <v>22</v>
      </c>
      <c r="H1224" s="11" t="s">
        <v>23</v>
      </c>
      <c r="I1224" s="11" t="s">
        <v>24</v>
      </c>
      <c r="J1224" s="11" t="s">
        <v>21</v>
      </c>
      <c r="K1224" s="11" t="s">
        <v>22</v>
      </c>
      <c r="P1224" t="s">
        <v>21</v>
      </c>
      <c r="S1224" s="1" t="s">
        <v>23</v>
      </c>
      <c r="U1224" t="s">
        <v>24</v>
      </c>
    </row>
    <row r="1225" spans="1:21" ht="39.6" x14ac:dyDescent="0.3">
      <c r="A1225" s="16" t="s">
        <v>65</v>
      </c>
      <c r="B1225" s="16" t="s">
        <v>410</v>
      </c>
      <c r="C1225" s="16" t="s">
        <v>411</v>
      </c>
      <c r="D1225" s="16" t="s">
        <v>68</v>
      </c>
      <c r="E1225" s="17" t="s">
        <v>29</v>
      </c>
      <c r="F1225" s="14">
        <f t="shared" ref="F1225:F1237" si="415">G1225</f>
        <v>195.07</v>
      </c>
      <c r="G1225" s="14">
        <f t="shared" ref="G1225:G1237" si="416">ROUND($N$4*P1225,2)</f>
        <v>195.07</v>
      </c>
      <c r="H1225" s="14">
        <f t="shared" ref="H1225:H1237" si="417">S1225</f>
        <v>0.33</v>
      </c>
      <c r="I1225" s="14">
        <f t="shared" ref="I1225:I1237" si="418">U1225</f>
        <v>0</v>
      </c>
      <c r="J1225" s="14">
        <f t="shared" ref="J1225:J1234" si="419">TRUNC(F1225*H1225,2)</f>
        <v>64.37</v>
      </c>
      <c r="K1225" s="14">
        <f t="shared" ref="K1225:K1237" si="420">J1225</f>
        <v>64.37</v>
      </c>
      <c r="P1225">
        <v>260</v>
      </c>
      <c r="S1225" s="3">
        <v>0.33</v>
      </c>
      <c r="U1225">
        <v>0</v>
      </c>
    </row>
    <row r="1226" spans="1:21" ht="39.6" x14ac:dyDescent="0.3">
      <c r="A1226" s="16" t="s">
        <v>65</v>
      </c>
      <c r="B1226" s="16" t="s">
        <v>586</v>
      </c>
      <c r="C1226" s="16" t="s">
        <v>411</v>
      </c>
      <c r="D1226" s="16" t="s">
        <v>68</v>
      </c>
      <c r="E1226" s="17" t="s">
        <v>29</v>
      </c>
      <c r="F1226" s="14">
        <f t="shared" si="415"/>
        <v>82.97</v>
      </c>
      <c r="G1226" s="14">
        <f t="shared" si="416"/>
        <v>82.97</v>
      </c>
      <c r="H1226" s="14">
        <f t="shared" si="417"/>
        <v>0.17</v>
      </c>
      <c r="I1226" s="14">
        <f t="shared" si="418"/>
        <v>0</v>
      </c>
      <c r="J1226" s="14">
        <f t="shared" si="419"/>
        <v>14.1</v>
      </c>
      <c r="K1226" s="14">
        <f t="shared" si="420"/>
        <v>14.1</v>
      </c>
      <c r="P1226">
        <v>110.59</v>
      </c>
      <c r="S1226" s="3">
        <v>0.17</v>
      </c>
      <c r="U1226">
        <v>0</v>
      </c>
    </row>
    <row r="1227" spans="1:21" ht="52.8" x14ac:dyDescent="0.3">
      <c r="A1227" s="16" t="s">
        <v>65</v>
      </c>
      <c r="B1227" s="16" t="s">
        <v>288</v>
      </c>
      <c r="C1227" s="16" t="s">
        <v>289</v>
      </c>
      <c r="D1227" s="16" t="s">
        <v>265</v>
      </c>
      <c r="E1227" s="17" t="s">
        <v>159</v>
      </c>
      <c r="F1227" s="14">
        <f t="shared" si="415"/>
        <v>272.43</v>
      </c>
      <c r="G1227" s="14">
        <f t="shared" si="416"/>
        <v>272.43</v>
      </c>
      <c r="H1227" s="14">
        <f t="shared" si="417"/>
        <v>0.871</v>
      </c>
      <c r="I1227" s="14">
        <f t="shared" si="418"/>
        <v>0</v>
      </c>
      <c r="J1227" s="14">
        <f t="shared" si="419"/>
        <v>237.28</v>
      </c>
      <c r="K1227" s="14">
        <f t="shared" si="420"/>
        <v>237.28</v>
      </c>
      <c r="P1227">
        <v>363.1</v>
      </c>
      <c r="S1227" s="3">
        <v>0.871</v>
      </c>
      <c r="U1227">
        <v>0</v>
      </c>
    </row>
    <row r="1228" spans="1:21" ht="66" x14ac:dyDescent="0.3">
      <c r="A1228" s="16" t="s">
        <v>65</v>
      </c>
      <c r="B1228" s="16" t="s">
        <v>587</v>
      </c>
      <c r="C1228" s="16" t="s">
        <v>588</v>
      </c>
      <c r="D1228" s="16" t="s">
        <v>265</v>
      </c>
      <c r="E1228" s="17" t="s">
        <v>51</v>
      </c>
      <c r="F1228" s="14">
        <f t="shared" si="415"/>
        <v>64.7</v>
      </c>
      <c r="G1228" s="14">
        <f t="shared" si="416"/>
        <v>64.7</v>
      </c>
      <c r="H1228" s="14">
        <f t="shared" si="417"/>
        <v>1.92</v>
      </c>
      <c r="I1228" s="14">
        <f t="shared" si="418"/>
        <v>0</v>
      </c>
      <c r="J1228" s="14">
        <f t="shared" si="419"/>
        <v>124.22</v>
      </c>
      <c r="K1228" s="14">
        <f t="shared" si="420"/>
        <v>124.22</v>
      </c>
      <c r="P1228">
        <v>86.24</v>
      </c>
      <c r="S1228" s="3">
        <v>1.92</v>
      </c>
      <c r="U1228">
        <v>0</v>
      </c>
    </row>
    <row r="1229" spans="1:21" ht="39.6" x14ac:dyDescent="0.3">
      <c r="A1229" s="16" t="s">
        <v>65</v>
      </c>
      <c r="B1229" s="16" t="s">
        <v>590</v>
      </c>
      <c r="C1229" s="16" t="s">
        <v>591</v>
      </c>
      <c r="D1229" s="16" t="s">
        <v>592</v>
      </c>
      <c r="E1229" s="17" t="s">
        <v>51</v>
      </c>
      <c r="F1229" s="14">
        <f t="shared" si="415"/>
        <v>26.21</v>
      </c>
      <c r="G1229" s="14">
        <f t="shared" si="416"/>
        <v>26.21</v>
      </c>
      <c r="H1229" s="14">
        <f t="shared" si="417"/>
        <v>6.24</v>
      </c>
      <c r="I1229" s="14">
        <f t="shared" si="418"/>
        <v>0</v>
      </c>
      <c r="J1229" s="14">
        <f t="shared" si="419"/>
        <v>163.55000000000001</v>
      </c>
      <c r="K1229" s="14">
        <f t="shared" si="420"/>
        <v>163.55000000000001</v>
      </c>
      <c r="P1229">
        <v>34.93</v>
      </c>
      <c r="S1229" s="3">
        <v>6.24</v>
      </c>
      <c r="U1229">
        <v>0</v>
      </c>
    </row>
    <row r="1230" spans="1:21" ht="66" x14ac:dyDescent="0.3">
      <c r="A1230" s="16" t="s">
        <v>65</v>
      </c>
      <c r="B1230" s="16" t="s">
        <v>593</v>
      </c>
      <c r="C1230" s="16" t="s">
        <v>594</v>
      </c>
      <c r="D1230" s="16" t="s">
        <v>595</v>
      </c>
      <c r="E1230" s="17" t="s">
        <v>51</v>
      </c>
      <c r="F1230" s="14">
        <f t="shared" si="415"/>
        <v>120</v>
      </c>
      <c r="G1230" s="14">
        <f t="shared" si="416"/>
        <v>120</v>
      </c>
      <c r="H1230" s="14">
        <f t="shared" si="417"/>
        <v>7.36</v>
      </c>
      <c r="I1230" s="14">
        <f t="shared" si="418"/>
        <v>0</v>
      </c>
      <c r="J1230" s="14">
        <f t="shared" si="419"/>
        <v>883.2</v>
      </c>
      <c r="K1230" s="14">
        <f t="shared" si="420"/>
        <v>883.2</v>
      </c>
      <c r="P1230">
        <v>159.94</v>
      </c>
      <c r="S1230" s="3">
        <v>7.36</v>
      </c>
      <c r="U1230">
        <v>0</v>
      </c>
    </row>
    <row r="1231" spans="1:21" x14ac:dyDescent="0.3">
      <c r="A1231" s="12" t="s">
        <v>25</v>
      </c>
      <c r="B1231" s="12" t="s">
        <v>294</v>
      </c>
      <c r="C1231" s="12" t="s">
        <v>295</v>
      </c>
      <c r="D1231" s="12" t="s">
        <v>182</v>
      </c>
      <c r="E1231" s="13" t="s">
        <v>183</v>
      </c>
      <c r="F1231" s="14">
        <f t="shared" si="415"/>
        <v>10.039999999999999</v>
      </c>
      <c r="G1231" s="14">
        <f t="shared" si="416"/>
        <v>10.039999999999999</v>
      </c>
      <c r="H1231" s="14">
        <f t="shared" si="417"/>
        <v>1.66</v>
      </c>
      <c r="I1231" s="14">
        <f t="shared" si="418"/>
        <v>0</v>
      </c>
      <c r="J1231" s="14">
        <f t="shared" si="419"/>
        <v>16.66</v>
      </c>
      <c r="K1231" s="14">
        <f t="shared" si="420"/>
        <v>16.66</v>
      </c>
      <c r="P1231">
        <v>13.38</v>
      </c>
      <c r="S1231" s="2">
        <v>1.66</v>
      </c>
      <c r="U1231">
        <v>0</v>
      </c>
    </row>
    <row r="1232" spans="1:21" ht="26.4" x14ac:dyDescent="0.3">
      <c r="A1232" s="12" t="s">
        <v>25</v>
      </c>
      <c r="B1232" s="12" t="s">
        <v>596</v>
      </c>
      <c r="C1232" s="12" t="s">
        <v>597</v>
      </c>
      <c r="D1232" s="12" t="s">
        <v>182</v>
      </c>
      <c r="E1232" s="13" t="s">
        <v>183</v>
      </c>
      <c r="F1232" s="14">
        <f t="shared" si="415"/>
        <v>6.62</v>
      </c>
      <c r="G1232" s="14">
        <f t="shared" si="416"/>
        <v>6.62</v>
      </c>
      <c r="H1232" s="14">
        <f t="shared" si="417"/>
        <v>40.950000000000003</v>
      </c>
      <c r="I1232" s="14">
        <f t="shared" si="418"/>
        <v>0</v>
      </c>
      <c r="J1232" s="14">
        <f t="shared" si="419"/>
        <v>271.08</v>
      </c>
      <c r="K1232" s="14">
        <f t="shared" si="420"/>
        <v>271.08</v>
      </c>
      <c r="P1232">
        <v>8.83</v>
      </c>
      <c r="S1232" s="2">
        <v>40.950000000000003</v>
      </c>
      <c r="U1232">
        <v>0</v>
      </c>
    </row>
    <row r="1233" spans="1:21" ht="26.4" x14ac:dyDescent="0.3">
      <c r="A1233" s="12" t="s">
        <v>25</v>
      </c>
      <c r="B1233" s="12" t="s">
        <v>598</v>
      </c>
      <c r="C1233" s="12" t="s">
        <v>599</v>
      </c>
      <c r="D1233" s="12" t="s">
        <v>182</v>
      </c>
      <c r="E1233" s="13" t="s">
        <v>183</v>
      </c>
      <c r="F1233" s="14">
        <f t="shared" si="415"/>
        <v>6.33</v>
      </c>
      <c r="G1233" s="14">
        <f t="shared" si="416"/>
        <v>6.33</v>
      </c>
      <c r="H1233" s="14">
        <f t="shared" si="417"/>
        <v>14.34</v>
      </c>
      <c r="I1233" s="14">
        <f t="shared" si="418"/>
        <v>0</v>
      </c>
      <c r="J1233" s="14">
        <f t="shared" si="419"/>
        <v>90.77</v>
      </c>
      <c r="K1233" s="14">
        <f t="shared" si="420"/>
        <v>90.77</v>
      </c>
      <c r="P1233">
        <v>8.44</v>
      </c>
      <c r="S1233" s="2">
        <v>14.34</v>
      </c>
      <c r="U1233">
        <v>0</v>
      </c>
    </row>
    <row r="1234" spans="1:21" ht="26.4" x14ac:dyDescent="0.3">
      <c r="A1234" s="12" t="s">
        <v>25</v>
      </c>
      <c r="B1234" s="12" t="s">
        <v>600</v>
      </c>
      <c r="C1234" s="12" t="s">
        <v>601</v>
      </c>
      <c r="D1234" s="12" t="s">
        <v>182</v>
      </c>
      <c r="E1234" s="13" t="s">
        <v>83</v>
      </c>
      <c r="F1234" s="14">
        <f t="shared" si="415"/>
        <v>46.03</v>
      </c>
      <c r="G1234" s="14">
        <f t="shared" si="416"/>
        <v>46.03</v>
      </c>
      <c r="H1234" s="14">
        <f t="shared" si="417"/>
        <v>1</v>
      </c>
      <c r="I1234" s="14">
        <f t="shared" si="418"/>
        <v>0</v>
      </c>
      <c r="J1234" s="14">
        <f t="shared" si="419"/>
        <v>46.03</v>
      </c>
      <c r="K1234" s="14">
        <f t="shared" si="420"/>
        <v>46.03</v>
      </c>
      <c r="P1234">
        <v>61.35</v>
      </c>
      <c r="S1234" s="2">
        <v>1</v>
      </c>
      <c r="U1234">
        <v>0</v>
      </c>
    </row>
    <row r="1235" spans="1:21" x14ac:dyDescent="0.3">
      <c r="A1235" s="12" t="s">
        <v>25</v>
      </c>
      <c r="B1235" s="12" t="s">
        <v>266</v>
      </c>
      <c r="C1235" s="12" t="s">
        <v>267</v>
      </c>
      <c r="D1235" s="12" t="s">
        <v>28</v>
      </c>
      <c r="E1235" s="13" t="s">
        <v>29</v>
      </c>
      <c r="F1235" s="14">
        <f t="shared" si="415"/>
        <v>20.95</v>
      </c>
      <c r="G1235" s="14">
        <f t="shared" si="416"/>
        <v>20.95</v>
      </c>
      <c r="H1235" s="14">
        <f t="shared" si="417"/>
        <v>6.27</v>
      </c>
      <c r="I1235" s="14">
        <f t="shared" si="418"/>
        <v>3</v>
      </c>
      <c r="J1235" s="19">
        <f>TRUNC(F1235*H1235,2)+(F1235*H1235*3%)+0.12</f>
        <v>135.410695</v>
      </c>
      <c r="K1235" s="19">
        <f t="shared" si="420"/>
        <v>135.410695</v>
      </c>
      <c r="P1235">
        <v>27.92</v>
      </c>
      <c r="S1235" s="2">
        <v>6.27</v>
      </c>
      <c r="U1235">
        <v>3</v>
      </c>
    </row>
    <row r="1236" spans="1:21" ht="26.4" x14ac:dyDescent="0.3">
      <c r="A1236" s="12" t="s">
        <v>25</v>
      </c>
      <c r="B1236" s="12" t="s">
        <v>307</v>
      </c>
      <c r="C1236" s="12" t="s">
        <v>308</v>
      </c>
      <c r="D1236" s="12" t="s">
        <v>28</v>
      </c>
      <c r="E1236" s="13" t="s">
        <v>29</v>
      </c>
      <c r="F1236" s="14">
        <f t="shared" si="415"/>
        <v>20.95</v>
      </c>
      <c r="G1236" s="14">
        <f t="shared" si="416"/>
        <v>20.95</v>
      </c>
      <c r="H1236" s="14">
        <f t="shared" si="417"/>
        <v>1.0900000000000001</v>
      </c>
      <c r="I1236" s="14">
        <f t="shared" si="418"/>
        <v>3</v>
      </c>
      <c r="J1236" s="19">
        <f>TRUNC(F1236*H1236,2)+(F1236*H1236*3%)</f>
        <v>23.515065</v>
      </c>
      <c r="K1236" s="19">
        <f t="shared" si="420"/>
        <v>23.515065</v>
      </c>
      <c r="P1236">
        <v>27.92</v>
      </c>
      <c r="S1236" s="2">
        <v>1.0900000000000001</v>
      </c>
      <c r="U1236">
        <v>3</v>
      </c>
    </row>
    <row r="1237" spans="1:21" ht="26.4" x14ac:dyDescent="0.3">
      <c r="A1237" s="12" t="s">
        <v>25</v>
      </c>
      <c r="B1237" s="12" t="s">
        <v>77</v>
      </c>
      <c r="C1237" s="12" t="s">
        <v>78</v>
      </c>
      <c r="D1237" s="12" t="s">
        <v>28</v>
      </c>
      <c r="E1237" s="13" t="s">
        <v>29</v>
      </c>
      <c r="F1237" s="14">
        <f t="shared" si="415"/>
        <v>15.15</v>
      </c>
      <c r="G1237" s="14">
        <f t="shared" si="416"/>
        <v>15.15</v>
      </c>
      <c r="H1237" s="14">
        <f t="shared" si="417"/>
        <v>6.27</v>
      </c>
      <c r="I1237" s="14">
        <f t="shared" si="418"/>
        <v>3</v>
      </c>
      <c r="J1237" s="19">
        <f>TRUNC(F1237*H1237,2)+(F1237*H1237*3%)</f>
        <v>97.839714999999998</v>
      </c>
      <c r="K1237" s="19">
        <f t="shared" si="420"/>
        <v>97.839714999999998</v>
      </c>
      <c r="P1237">
        <v>20.190000000000001</v>
      </c>
      <c r="S1237" s="2">
        <v>6.27</v>
      </c>
      <c r="U1237">
        <v>3</v>
      </c>
    </row>
    <row r="1239" spans="1:21" x14ac:dyDescent="0.3">
      <c r="A1239" s="4" t="s">
        <v>602</v>
      </c>
      <c r="B1239" s="5"/>
      <c r="C1239" s="5"/>
      <c r="D1239" s="5"/>
      <c r="E1239" s="5"/>
      <c r="F1239" s="5"/>
      <c r="G1239" s="5"/>
      <c r="H1239" s="5"/>
      <c r="I1239" s="5"/>
      <c r="J1239" s="5"/>
      <c r="K1239" s="5"/>
    </row>
    <row r="1240" spans="1:21" x14ac:dyDescent="0.3">
      <c r="A1240" s="6" t="s">
        <v>5</v>
      </c>
      <c r="B1240" s="7"/>
      <c r="C1240" s="7" t="s">
        <v>603</v>
      </c>
      <c r="D1240" s="5"/>
      <c r="E1240" s="5"/>
      <c r="F1240" s="5"/>
      <c r="G1240" s="5"/>
      <c r="H1240" s="5"/>
      <c r="I1240" s="5"/>
      <c r="J1240" s="5"/>
      <c r="K1240" s="5"/>
    </row>
    <row r="1241" spans="1:21" x14ac:dyDescent="0.3">
      <c r="A1241" s="6" t="s">
        <v>10</v>
      </c>
      <c r="B1241" s="7"/>
      <c r="C1241" s="7" t="s">
        <v>604</v>
      </c>
      <c r="D1241" s="5"/>
      <c r="E1241" s="5"/>
      <c r="F1241" s="5"/>
      <c r="G1241" s="5"/>
      <c r="H1241" s="5"/>
      <c r="I1241" s="5"/>
      <c r="J1241" s="5"/>
      <c r="K1241" s="5"/>
    </row>
    <row r="1242" spans="1:21" x14ac:dyDescent="0.3">
      <c r="A1242" s="6" t="s">
        <v>12</v>
      </c>
      <c r="B1242" s="7"/>
      <c r="C1242" s="7" t="s">
        <v>13</v>
      </c>
      <c r="D1242" s="5"/>
      <c r="E1242" s="5"/>
      <c r="F1242" s="5"/>
      <c r="G1242" s="5"/>
      <c r="H1242" s="5"/>
      <c r="I1242" s="5"/>
      <c r="J1242" s="5"/>
      <c r="K1242" s="5"/>
    </row>
    <row r="1243" spans="1:21" x14ac:dyDescent="0.3">
      <c r="A1243" s="6" t="s">
        <v>14</v>
      </c>
      <c r="B1243" s="7"/>
      <c r="C1243" s="7" t="s">
        <v>15</v>
      </c>
      <c r="D1243" s="5"/>
      <c r="E1243" s="5"/>
      <c r="F1243" s="5"/>
      <c r="G1243" s="5"/>
      <c r="H1243" s="5"/>
      <c r="I1243" s="5"/>
      <c r="J1243" s="5"/>
      <c r="K1243" s="5"/>
    </row>
    <row r="1244" spans="1:21" x14ac:dyDescent="0.3">
      <c r="A1244" s="6" t="s">
        <v>16</v>
      </c>
      <c r="B1244" s="7"/>
      <c r="C1244" s="7" t="s">
        <v>577</v>
      </c>
      <c r="D1244" s="5"/>
      <c r="E1244" s="5"/>
      <c r="F1244" s="5"/>
      <c r="G1244" s="5"/>
      <c r="H1244" s="5"/>
      <c r="I1244" s="5"/>
      <c r="J1244" s="5"/>
      <c r="K1244" s="5"/>
    </row>
    <row r="1245" spans="1:21" x14ac:dyDescent="0.3">
      <c r="A1245" s="6" t="s">
        <v>18</v>
      </c>
      <c r="B1245" s="7"/>
      <c r="C1245" s="7" t="s">
        <v>83</v>
      </c>
      <c r="D1245" s="5"/>
      <c r="E1245" s="5"/>
      <c r="F1245" s="5"/>
      <c r="G1245" s="5"/>
      <c r="H1245" s="5"/>
      <c r="I1245" s="5"/>
      <c r="J1245" s="5"/>
      <c r="K1245" s="5"/>
    </row>
    <row r="1246" spans="1:21" x14ac:dyDescent="0.3">
      <c r="A1246" s="6" t="s">
        <v>20</v>
      </c>
      <c r="B1246" s="7"/>
      <c r="C1246" s="7"/>
      <c r="D1246" s="5"/>
      <c r="E1246" s="5"/>
      <c r="F1246" s="5"/>
      <c r="G1246" s="5"/>
      <c r="H1246" s="5"/>
      <c r="I1246" s="5"/>
      <c r="J1246" s="5"/>
      <c r="K1246" s="5"/>
    </row>
    <row r="1247" spans="1:21" x14ac:dyDescent="0.3">
      <c r="A1247" s="6" t="s">
        <v>21</v>
      </c>
      <c r="B1247" s="7"/>
      <c r="C1247" s="8">
        <v>2275.34</v>
      </c>
      <c r="D1247" s="5"/>
      <c r="E1247" s="5"/>
      <c r="F1247" s="5"/>
      <c r="G1247" s="5"/>
      <c r="H1247" s="5"/>
      <c r="I1247" s="5"/>
      <c r="J1247" s="5"/>
      <c r="K1247" s="5"/>
    </row>
    <row r="1248" spans="1:21" x14ac:dyDescent="0.3">
      <c r="A1248" s="6" t="s">
        <v>22</v>
      </c>
      <c r="B1248" s="7"/>
      <c r="C1248" s="8">
        <v>2275.34</v>
      </c>
      <c r="D1248" s="5"/>
      <c r="E1248" s="5"/>
      <c r="F1248" s="5"/>
      <c r="G1248" s="5"/>
      <c r="H1248" s="5"/>
      <c r="I1248" s="5"/>
      <c r="J1248" s="5"/>
      <c r="K1248" s="5"/>
    </row>
    <row r="1249" spans="1:21" ht="27.6" x14ac:dyDescent="0.3">
      <c r="A1249" s="9"/>
      <c r="B1249" s="9" t="s">
        <v>5</v>
      </c>
      <c r="C1249" s="9" t="s">
        <v>10</v>
      </c>
      <c r="D1249" s="9" t="s">
        <v>16</v>
      </c>
      <c r="E1249" s="10" t="s">
        <v>18</v>
      </c>
      <c r="F1249" s="11" t="s">
        <v>21</v>
      </c>
      <c r="G1249" s="11" t="s">
        <v>22</v>
      </c>
      <c r="H1249" s="11" t="s">
        <v>23</v>
      </c>
      <c r="I1249" s="11" t="s">
        <v>24</v>
      </c>
      <c r="J1249" s="11" t="s">
        <v>21</v>
      </c>
      <c r="K1249" s="11" t="s">
        <v>22</v>
      </c>
      <c r="P1249" t="s">
        <v>21</v>
      </c>
      <c r="S1249" s="1" t="s">
        <v>23</v>
      </c>
      <c r="U1249" t="s">
        <v>24</v>
      </c>
    </row>
    <row r="1250" spans="1:21" ht="39.6" x14ac:dyDescent="0.3">
      <c r="A1250" s="16" t="s">
        <v>65</v>
      </c>
      <c r="B1250" s="16" t="s">
        <v>410</v>
      </c>
      <c r="C1250" s="16" t="s">
        <v>411</v>
      </c>
      <c r="D1250" s="16" t="s">
        <v>68</v>
      </c>
      <c r="E1250" s="17" t="s">
        <v>29</v>
      </c>
      <c r="F1250" s="14">
        <f t="shared" ref="F1250:F1262" si="421">G1250</f>
        <v>195.07</v>
      </c>
      <c r="G1250" s="14">
        <f t="shared" ref="G1250:G1262" si="422">ROUND($N$4*P1250,2)</f>
        <v>195.07</v>
      </c>
      <c r="H1250" s="14">
        <f t="shared" ref="H1250:H1262" si="423">S1250</f>
        <v>0.33</v>
      </c>
      <c r="I1250" s="14">
        <f t="shared" ref="I1250:I1262" si="424">U1250</f>
        <v>0</v>
      </c>
      <c r="J1250" s="14">
        <f t="shared" ref="J1250:J1259" si="425">TRUNC(F1250*H1250,2)</f>
        <v>64.37</v>
      </c>
      <c r="K1250" s="14">
        <f t="shared" ref="K1250:K1262" si="426">J1250</f>
        <v>64.37</v>
      </c>
      <c r="P1250">
        <v>260</v>
      </c>
      <c r="S1250" s="3">
        <v>0.33</v>
      </c>
      <c r="U1250">
        <v>0</v>
      </c>
    </row>
    <row r="1251" spans="1:21" ht="39.6" x14ac:dyDescent="0.3">
      <c r="A1251" s="16" t="s">
        <v>65</v>
      </c>
      <c r="B1251" s="16" t="s">
        <v>586</v>
      </c>
      <c r="C1251" s="16" t="s">
        <v>411</v>
      </c>
      <c r="D1251" s="16" t="s">
        <v>68</v>
      </c>
      <c r="E1251" s="17" t="s">
        <v>29</v>
      </c>
      <c r="F1251" s="14">
        <f t="shared" si="421"/>
        <v>82.97</v>
      </c>
      <c r="G1251" s="14">
        <f t="shared" si="422"/>
        <v>82.97</v>
      </c>
      <c r="H1251" s="14">
        <f t="shared" si="423"/>
        <v>0.17</v>
      </c>
      <c r="I1251" s="14">
        <f t="shared" si="424"/>
        <v>0</v>
      </c>
      <c r="J1251" s="14">
        <f t="shared" si="425"/>
        <v>14.1</v>
      </c>
      <c r="K1251" s="14">
        <f t="shared" si="426"/>
        <v>14.1</v>
      </c>
      <c r="P1251">
        <v>110.59</v>
      </c>
      <c r="S1251" s="3">
        <v>0.17</v>
      </c>
      <c r="U1251">
        <v>0</v>
      </c>
    </row>
    <row r="1252" spans="1:21" ht="52.8" x14ac:dyDescent="0.3">
      <c r="A1252" s="16" t="s">
        <v>65</v>
      </c>
      <c r="B1252" s="16" t="s">
        <v>288</v>
      </c>
      <c r="C1252" s="16" t="s">
        <v>289</v>
      </c>
      <c r="D1252" s="16" t="s">
        <v>265</v>
      </c>
      <c r="E1252" s="17" t="s">
        <v>159</v>
      </c>
      <c r="F1252" s="14">
        <f t="shared" si="421"/>
        <v>272.43</v>
      </c>
      <c r="G1252" s="14">
        <f t="shared" si="422"/>
        <v>272.43</v>
      </c>
      <c r="H1252" s="14">
        <f t="shared" si="423"/>
        <v>0.98799999999999999</v>
      </c>
      <c r="I1252" s="14">
        <f t="shared" si="424"/>
        <v>0</v>
      </c>
      <c r="J1252" s="14">
        <f t="shared" si="425"/>
        <v>269.16000000000003</v>
      </c>
      <c r="K1252" s="14">
        <f t="shared" si="426"/>
        <v>269.16000000000003</v>
      </c>
      <c r="P1252">
        <v>363.1</v>
      </c>
      <c r="S1252" s="3">
        <v>0.98799999999999999</v>
      </c>
      <c r="U1252">
        <v>0</v>
      </c>
    </row>
    <row r="1253" spans="1:21" ht="66" x14ac:dyDescent="0.3">
      <c r="A1253" s="16" t="s">
        <v>65</v>
      </c>
      <c r="B1253" s="16" t="s">
        <v>587</v>
      </c>
      <c r="C1253" s="16" t="s">
        <v>588</v>
      </c>
      <c r="D1253" s="16" t="s">
        <v>265</v>
      </c>
      <c r="E1253" s="17" t="s">
        <v>51</v>
      </c>
      <c r="F1253" s="14">
        <f t="shared" si="421"/>
        <v>64.7</v>
      </c>
      <c r="G1253" s="14">
        <f t="shared" si="422"/>
        <v>64.7</v>
      </c>
      <c r="H1253" s="14">
        <f t="shared" si="423"/>
        <v>2.04</v>
      </c>
      <c r="I1253" s="14">
        <f t="shared" si="424"/>
        <v>0</v>
      </c>
      <c r="J1253" s="14">
        <f t="shared" si="425"/>
        <v>131.97999999999999</v>
      </c>
      <c r="K1253" s="14">
        <f t="shared" si="426"/>
        <v>131.97999999999999</v>
      </c>
      <c r="P1253">
        <v>86.24</v>
      </c>
      <c r="S1253" s="3">
        <v>2.04</v>
      </c>
      <c r="U1253">
        <v>0</v>
      </c>
    </row>
    <row r="1254" spans="1:21" ht="39.6" x14ac:dyDescent="0.3">
      <c r="A1254" s="16" t="s">
        <v>65</v>
      </c>
      <c r="B1254" s="16" t="s">
        <v>590</v>
      </c>
      <c r="C1254" s="16" t="s">
        <v>591</v>
      </c>
      <c r="D1254" s="16" t="s">
        <v>592</v>
      </c>
      <c r="E1254" s="17" t="s">
        <v>51</v>
      </c>
      <c r="F1254" s="14">
        <f t="shared" si="421"/>
        <v>26.21</v>
      </c>
      <c r="G1254" s="14">
        <f t="shared" si="422"/>
        <v>26.21</v>
      </c>
      <c r="H1254" s="14">
        <f t="shared" si="423"/>
        <v>6.28</v>
      </c>
      <c r="I1254" s="14">
        <f t="shared" si="424"/>
        <v>0</v>
      </c>
      <c r="J1254" s="14">
        <f t="shared" si="425"/>
        <v>164.59</v>
      </c>
      <c r="K1254" s="14">
        <f t="shared" si="426"/>
        <v>164.59</v>
      </c>
      <c r="P1254">
        <v>34.93</v>
      </c>
      <c r="S1254" s="3">
        <v>6.28</v>
      </c>
      <c r="U1254">
        <v>0</v>
      </c>
    </row>
    <row r="1255" spans="1:21" ht="66" x14ac:dyDescent="0.3">
      <c r="A1255" s="16" t="s">
        <v>65</v>
      </c>
      <c r="B1255" s="16" t="s">
        <v>593</v>
      </c>
      <c r="C1255" s="16" t="s">
        <v>594</v>
      </c>
      <c r="D1255" s="16" t="s">
        <v>595</v>
      </c>
      <c r="E1255" s="17" t="s">
        <v>51</v>
      </c>
      <c r="F1255" s="14">
        <f t="shared" si="421"/>
        <v>120</v>
      </c>
      <c r="G1255" s="14">
        <f t="shared" si="422"/>
        <v>120</v>
      </c>
      <c r="H1255" s="14">
        <f t="shared" si="423"/>
        <v>7.4</v>
      </c>
      <c r="I1255" s="14">
        <f t="shared" si="424"/>
        <v>0</v>
      </c>
      <c r="J1255" s="14">
        <f t="shared" si="425"/>
        <v>888</v>
      </c>
      <c r="K1255" s="14">
        <f t="shared" si="426"/>
        <v>888</v>
      </c>
      <c r="P1255">
        <v>159.94</v>
      </c>
      <c r="S1255" s="3">
        <v>7.4</v>
      </c>
      <c r="U1255">
        <v>0</v>
      </c>
    </row>
    <row r="1256" spans="1:21" x14ac:dyDescent="0.3">
      <c r="A1256" s="12" t="s">
        <v>25</v>
      </c>
      <c r="B1256" s="12" t="s">
        <v>294</v>
      </c>
      <c r="C1256" s="12" t="s">
        <v>295</v>
      </c>
      <c r="D1256" s="12" t="s">
        <v>182</v>
      </c>
      <c r="E1256" s="13" t="s">
        <v>183</v>
      </c>
      <c r="F1256" s="14">
        <f t="shared" si="421"/>
        <v>10.039999999999999</v>
      </c>
      <c r="G1256" s="14">
        <f t="shared" si="422"/>
        <v>10.039999999999999</v>
      </c>
      <c r="H1256" s="14">
        <f t="shared" si="423"/>
        <v>1.8420000000000001</v>
      </c>
      <c r="I1256" s="14">
        <f t="shared" si="424"/>
        <v>0</v>
      </c>
      <c r="J1256" s="14">
        <f t="shared" si="425"/>
        <v>18.489999999999998</v>
      </c>
      <c r="K1256" s="14">
        <f t="shared" si="426"/>
        <v>18.489999999999998</v>
      </c>
      <c r="P1256">
        <v>13.38</v>
      </c>
      <c r="S1256" s="2">
        <v>1.8420000000000001</v>
      </c>
      <c r="U1256">
        <v>0</v>
      </c>
    </row>
    <row r="1257" spans="1:21" ht="26.4" x14ac:dyDescent="0.3">
      <c r="A1257" s="12" t="s">
        <v>25</v>
      </c>
      <c r="B1257" s="12" t="s">
        <v>596</v>
      </c>
      <c r="C1257" s="12" t="s">
        <v>597</v>
      </c>
      <c r="D1257" s="12" t="s">
        <v>182</v>
      </c>
      <c r="E1257" s="13" t="s">
        <v>183</v>
      </c>
      <c r="F1257" s="14">
        <f t="shared" si="421"/>
        <v>6.62</v>
      </c>
      <c r="G1257" s="14">
        <f t="shared" si="422"/>
        <v>6.62</v>
      </c>
      <c r="H1257" s="14">
        <f t="shared" si="423"/>
        <v>46.176000000000002</v>
      </c>
      <c r="I1257" s="14">
        <f t="shared" si="424"/>
        <v>0</v>
      </c>
      <c r="J1257" s="14">
        <f t="shared" si="425"/>
        <v>305.68</v>
      </c>
      <c r="K1257" s="14">
        <f t="shared" si="426"/>
        <v>305.68</v>
      </c>
      <c r="P1257">
        <v>8.83</v>
      </c>
      <c r="S1257" s="2">
        <v>46.176000000000002</v>
      </c>
      <c r="U1257">
        <v>0</v>
      </c>
    </row>
    <row r="1258" spans="1:21" ht="26.4" x14ac:dyDescent="0.3">
      <c r="A1258" s="12" t="s">
        <v>25</v>
      </c>
      <c r="B1258" s="12" t="s">
        <v>598</v>
      </c>
      <c r="C1258" s="12" t="s">
        <v>599</v>
      </c>
      <c r="D1258" s="12" t="s">
        <v>182</v>
      </c>
      <c r="E1258" s="13" t="s">
        <v>183</v>
      </c>
      <c r="F1258" s="14">
        <f t="shared" si="421"/>
        <v>6.33</v>
      </c>
      <c r="G1258" s="14">
        <f t="shared" si="422"/>
        <v>6.33</v>
      </c>
      <c r="H1258" s="14">
        <f t="shared" si="423"/>
        <v>15.231999999999999</v>
      </c>
      <c r="I1258" s="14">
        <f t="shared" si="424"/>
        <v>0</v>
      </c>
      <c r="J1258" s="14">
        <f t="shared" si="425"/>
        <v>96.41</v>
      </c>
      <c r="K1258" s="14">
        <f t="shared" si="426"/>
        <v>96.41</v>
      </c>
      <c r="P1258">
        <v>8.44</v>
      </c>
      <c r="S1258" s="2">
        <v>15.231999999999999</v>
      </c>
      <c r="U1258">
        <v>0</v>
      </c>
    </row>
    <row r="1259" spans="1:21" ht="26.4" x14ac:dyDescent="0.3">
      <c r="A1259" s="12" t="s">
        <v>25</v>
      </c>
      <c r="B1259" s="12" t="s">
        <v>600</v>
      </c>
      <c r="C1259" s="12" t="s">
        <v>601</v>
      </c>
      <c r="D1259" s="12" t="s">
        <v>182</v>
      </c>
      <c r="E1259" s="13" t="s">
        <v>83</v>
      </c>
      <c r="F1259" s="14">
        <f t="shared" si="421"/>
        <v>46.03</v>
      </c>
      <c r="G1259" s="14">
        <f t="shared" si="422"/>
        <v>46.03</v>
      </c>
      <c r="H1259" s="14">
        <f t="shared" si="423"/>
        <v>1</v>
      </c>
      <c r="I1259" s="14">
        <f t="shared" si="424"/>
        <v>0</v>
      </c>
      <c r="J1259" s="14">
        <f t="shared" si="425"/>
        <v>46.03</v>
      </c>
      <c r="K1259" s="14">
        <f t="shared" si="426"/>
        <v>46.03</v>
      </c>
      <c r="P1259">
        <v>61.35</v>
      </c>
      <c r="S1259" s="2">
        <v>1</v>
      </c>
      <c r="U1259">
        <v>0</v>
      </c>
    </row>
    <row r="1260" spans="1:21" x14ac:dyDescent="0.3">
      <c r="A1260" s="12" t="s">
        <v>25</v>
      </c>
      <c r="B1260" s="12" t="s">
        <v>266</v>
      </c>
      <c r="C1260" s="12" t="s">
        <v>267</v>
      </c>
      <c r="D1260" s="12" t="s">
        <v>28</v>
      </c>
      <c r="E1260" s="13" t="s">
        <v>29</v>
      </c>
      <c r="F1260" s="14">
        <f t="shared" si="421"/>
        <v>20.95</v>
      </c>
      <c r="G1260" s="14">
        <f t="shared" si="422"/>
        <v>20.95</v>
      </c>
      <c r="H1260" s="14">
        <f t="shared" si="423"/>
        <v>6.72</v>
      </c>
      <c r="I1260" s="14">
        <f t="shared" si="424"/>
        <v>3</v>
      </c>
      <c r="J1260" s="19">
        <f>TRUNC(F1260*H1260,2)+(F1260*H1260*3%)+0.14</f>
        <v>145.14352</v>
      </c>
      <c r="K1260" s="19">
        <f t="shared" si="426"/>
        <v>145.14352</v>
      </c>
      <c r="P1260">
        <v>27.92</v>
      </c>
      <c r="S1260" s="2">
        <v>6.72</v>
      </c>
      <c r="U1260">
        <v>3</v>
      </c>
    </row>
    <row r="1261" spans="1:21" ht="26.4" x14ac:dyDescent="0.3">
      <c r="A1261" s="12" t="s">
        <v>25</v>
      </c>
      <c r="B1261" s="12" t="s">
        <v>307</v>
      </c>
      <c r="C1261" s="12" t="s">
        <v>308</v>
      </c>
      <c r="D1261" s="12" t="s">
        <v>28</v>
      </c>
      <c r="E1261" s="13" t="s">
        <v>29</v>
      </c>
      <c r="F1261" s="14">
        <f t="shared" si="421"/>
        <v>20.95</v>
      </c>
      <c r="G1261" s="14">
        <f t="shared" si="422"/>
        <v>20.95</v>
      </c>
      <c r="H1261" s="14">
        <f t="shared" si="423"/>
        <v>1.23</v>
      </c>
      <c r="I1261" s="14">
        <f t="shared" si="424"/>
        <v>3</v>
      </c>
      <c r="J1261" s="19">
        <f>TRUNC(F1261*H1261,2)+(F1261*H1261*3%)</f>
        <v>26.533055000000001</v>
      </c>
      <c r="K1261" s="19">
        <f t="shared" si="426"/>
        <v>26.533055000000001</v>
      </c>
      <c r="P1261">
        <v>27.92</v>
      </c>
      <c r="S1261" s="2">
        <v>1.23</v>
      </c>
      <c r="U1261">
        <v>3</v>
      </c>
    </row>
    <row r="1262" spans="1:21" ht="26.4" x14ac:dyDescent="0.3">
      <c r="A1262" s="12" t="s">
        <v>25</v>
      </c>
      <c r="B1262" s="12" t="s">
        <v>77</v>
      </c>
      <c r="C1262" s="12" t="s">
        <v>78</v>
      </c>
      <c r="D1262" s="12" t="s">
        <v>28</v>
      </c>
      <c r="E1262" s="13" t="s">
        <v>29</v>
      </c>
      <c r="F1262" s="14">
        <f t="shared" si="421"/>
        <v>15.15</v>
      </c>
      <c r="G1262" s="14">
        <f t="shared" si="422"/>
        <v>15.15</v>
      </c>
      <c r="H1262" s="14">
        <f t="shared" si="423"/>
        <v>6.72</v>
      </c>
      <c r="I1262" s="14">
        <f t="shared" si="424"/>
        <v>3</v>
      </c>
      <c r="J1262" s="19">
        <f>TRUNC(F1262*H1262,2)+(F1262*H1262*3%)</f>
        <v>104.85423999999999</v>
      </c>
      <c r="K1262" s="19">
        <f t="shared" si="426"/>
        <v>104.85423999999999</v>
      </c>
      <c r="P1262">
        <v>20.190000000000001</v>
      </c>
      <c r="S1262" s="2">
        <v>6.72</v>
      </c>
      <c r="U1262">
        <v>3</v>
      </c>
    </row>
    <row r="1264" spans="1:21" x14ac:dyDescent="0.3">
      <c r="A1264" s="4" t="s">
        <v>605</v>
      </c>
      <c r="B1264" s="5"/>
      <c r="C1264" s="5"/>
      <c r="D1264" s="5"/>
      <c r="E1264" s="5"/>
      <c r="F1264" s="5"/>
      <c r="G1264" s="5"/>
      <c r="H1264" s="5"/>
      <c r="I1264" s="5"/>
      <c r="J1264" s="5"/>
      <c r="K1264" s="5"/>
    </row>
    <row r="1265" spans="1:21" x14ac:dyDescent="0.3">
      <c r="A1265" s="6" t="s">
        <v>5</v>
      </c>
      <c r="B1265" s="7"/>
      <c r="C1265" s="7" t="s">
        <v>606</v>
      </c>
      <c r="D1265" s="5"/>
      <c r="E1265" s="5"/>
      <c r="F1265" s="5"/>
      <c r="G1265" s="5"/>
      <c r="H1265" s="5"/>
      <c r="I1265" s="5"/>
      <c r="J1265" s="5"/>
      <c r="K1265" s="5"/>
    </row>
    <row r="1266" spans="1:21" x14ac:dyDescent="0.3">
      <c r="A1266" s="6" t="s">
        <v>10</v>
      </c>
      <c r="B1266" s="7"/>
      <c r="C1266" s="7" t="s">
        <v>607</v>
      </c>
      <c r="D1266" s="5"/>
      <c r="E1266" s="5"/>
      <c r="F1266" s="5"/>
      <c r="G1266" s="5"/>
      <c r="H1266" s="5"/>
      <c r="I1266" s="5"/>
      <c r="J1266" s="5"/>
      <c r="K1266" s="5"/>
    </row>
    <row r="1267" spans="1:21" x14ac:dyDescent="0.3">
      <c r="A1267" s="6" t="s">
        <v>12</v>
      </c>
      <c r="B1267" s="7"/>
      <c r="C1267" s="7" t="s">
        <v>13</v>
      </c>
      <c r="D1267" s="5"/>
      <c r="E1267" s="5"/>
      <c r="F1267" s="5"/>
      <c r="G1267" s="5"/>
      <c r="H1267" s="5"/>
      <c r="I1267" s="5"/>
      <c r="J1267" s="5"/>
      <c r="K1267" s="5"/>
    </row>
    <row r="1268" spans="1:21" x14ac:dyDescent="0.3">
      <c r="A1268" s="6" t="s">
        <v>14</v>
      </c>
      <c r="B1268" s="7"/>
      <c r="C1268" s="7" t="s">
        <v>15</v>
      </c>
      <c r="D1268" s="5"/>
      <c r="E1268" s="5"/>
      <c r="F1268" s="5"/>
      <c r="G1268" s="5"/>
      <c r="H1268" s="5"/>
      <c r="I1268" s="5"/>
      <c r="J1268" s="5"/>
      <c r="K1268" s="5"/>
    </row>
    <row r="1269" spans="1:21" x14ac:dyDescent="0.3">
      <c r="A1269" s="6" t="s">
        <v>16</v>
      </c>
      <c r="B1269" s="7"/>
      <c r="C1269" s="7" t="s">
        <v>577</v>
      </c>
      <c r="D1269" s="5"/>
      <c r="E1269" s="5"/>
      <c r="F1269" s="5"/>
      <c r="G1269" s="5"/>
      <c r="H1269" s="5"/>
      <c r="I1269" s="5"/>
      <c r="J1269" s="5"/>
      <c r="K1269" s="5"/>
    </row>
    <row r="1270" spans="1:21" x14ac:dyDescent="0.3">
      <c r="A1270" s="6" t="s">
        <v>18</v>
      </c>
      <c r="B1270" s="7"/>
      <c r="C1270" s="7" t="s">
        <v>83</v>
      </c>
      <c r="D1270" s="5"/>
      <c r="E1270" s="5"/>
      <c r="F1270" s="5"/>
      <c r="G1270" s="5"/>
      <c r="H1270" s="5"/>
      <c r="I1270" s="5"/>
      <c r="J1270" s="5"/>
      <c r="K1270" s="5"/>
    </row>
    <row r="1271" spans="1:21" x14ac:dyDescent="0.3">
      <c r="A1271" s="6" t="s">
        <v>20</v>
      </c>
      <c r="B1271" s="7"/>
      <c r="C1271" s="7"/>
      <c r="D1271" s="5"/>
      <c r="E1271" s="5"/>
      <c r="F1271" s="5"/>
      <c r="G1271" s="5"/>
      <c r="H1271" s="5"/>
      <c r="I1271" s="5"/>
      <c r="J1271" s="5"/>
      <c r="K1271" s="5"/>
    </row>
    <row r="1272" spans="1:21" x14ac:dyDescent="0.3">
      <c r="A1272" s="6" t="s">
        <v>21</v>
      </c>
      <c r="B1272" s="7"/>
      <c r="C1272" s="8">
        <v>2852.21</v>
      </c>
      <c r="D1272" s="5"/>
      <c r="E1272" s="5"/>
      <c r="F1272" s="5"/>
      <c r="G1272" s="5"/>
      <c r="H1272" s="5"/>
      <c r="I1272" s="5"/>
      <c r="J1272" s="5"/>
      <c r="K1272" s="5"/>
    </row>
    <row r="1273" spans="1:21" x14ac:dyDescent="0.3">
      <c r="A1273" s="6" t="s">
        <v>22</v>
      </c>
      <c r="B1273" s="7"/>
      <c r="C1273" s="8">
        <v>2852.21</v>
      </c>
      <c r="D1273" s="5"/>
      <c r="E1273" s="5"/>
      <c r="F1273" s="5"/>
      <c r="G1273" s="5"/>
      <c r="H1273" s="5"/>
      <c r="I1273" s="5"/>
      <c r="J1273" s="5"/>
      <c r="K1273" s="5"/>
    </row>
    <row r="1274" spans="1:21" ht="27.6" x14ac:dyDescent="0.3">
      <c r="A1274" s="9"/>
      <c r="B1274" s="9" t="s">
        <v>5</v>
      </c>
      <c r="C1274" s="9" t="s">
        <v>10</v>
      </c>
      <c r="D1274" s="9" t="s">
        <v>16</v>
      </c>
      <c r="E1274" s="10" t="s">
        <v>18</v>
      </c>
      <c r="F1274" s="11" t="s">
        <v>21</v>
      </c>
      <c r="G1274" s="11" t="s">
        <v>22</v>
      </c>
      <c r="H1274" s="11" t="s">
        <v>23</v>
      </c>
      <c r="I1274" s="11" t="s">
        <v>24</v>
      </c>
      <c r="J1274" s="11" t="s">
        <v>21</v>
      </c>
      <c r="K1274" s="11" t="s">
        <v>22</v>
      </c>
      <c r="P1274" t="s">
        <v>21</v>
      </c>
      <c r="S1274" s="1" t="s">
        <v>23</v>
      </c>
      <c r="U1274" t="s">
        <v>24</v>
      </c>
    </row>
    <row r="1275" spans="1:21" ht="39.6" x14ac:dyDescent="0.3">
      <c r="A1275" s="16" t="s">
        <v>65</v>
      </c>
      <c r="B1275" s="16" t="s">
        <v>410</v>
      </c>
      <c r="C1275" s="16" t="s">
        <v>411</v>
      </c>
      <c r="D1275" s="16" t="s">
        <v>68</v>
      </c>
      <c r="E1275" s="17" t="s">
        <v>29</v>
      </c>
      <c r="F1275" s="14">
        <f t="shared" ref="F1275:F1287" si="427">G1275</f>
        <v>195.07</v>
      </c>
      <c r="G1275" s="14">
        <f t="shared" ref="G1275:G1287" si="428">ROUND($N$4*P1275,2)</f>
        <v>195.07</v>
      </c>
      <c r="H1275" s="14">
        <f t="shared" ref="H1275:H1287" si="429">S1275</f>
        <v>0.33</v>
      </c>
      <c r="I1275" s="14">
        <f t="shared" ref="I1275:I1287" si="430">U1275</f>
        <v>0</v>
      </c>
      <c r="J1275" s="14">
        <f t="shared" ref="J1275:J1284" si="431">TRUNC(F1275*H1275,2)</f>
        <v>64.37</v>
      </c>
      <c r="K1275" s="14">
        <f t="shared" ref="K1275:K1287" si="432">J1275</f>
        <v>64.37</v>
      </c>
      <c r="P1275">
        <v>260</v>
      </c>
      <c r="S1275" s="3">
        <v>0.33</v>
      </c>
      <c r="U1275">
        <v>0</v>
      </c>
    </row>
    <row r="1276" spans="1:21" ht="39.6" x14ac:dyDescent="0.3">
      <c r="A1276" s="16" t="s">
        <v>65</v>
      </c>
      <c r="B1276" s="16" t="s">
        <v>586</v>
      </c>
      <c r="C1276" s="16" t="s">
        <v>411</v>
      </c>
      <c r="D1276" s="16" t="s">
        <v>68</v>
      </c>
      <c r="E1276" s="17" t="s">
        <v>29</v>
      </c>
      <c r="F1276" s="14">
        <f t="shared" si="427"/>
        <v>82.97</v>
      </c>
      <c r="G1276" s="14">
        <f t="shared" si="428"/>
        <v>82.97</v>
      </c>
      <c r="H1276" s="14">
        <f t="shared" si="429"/>
        <v>0.17</v>
      </c>
      <c r="I1276" s="14">
        <f t="shared" si="430"/>
        <v>0</v>
      </c>
      <c r="J1276" s="14">
        <f t="shared" si="431"/>
        <v>14.1</v>
      </c>
      <c r="K1276" s="14">
        <f t="shared" si="432"/>
        <v>14.1</v>
      </c>
      <c r="P1276">
        <v>110.59</v>
      </c>
      <c r="S1276" s="3">
        <v>0.17</v>
      </c>
      <c r="U1276">
        <v>0</v>
      </c>
    </row>
    <row r="1277" spans="1:21" ht="52.8" x14ac:dyDescent="0.3">
      <c r="A1277" s="16" t="s">
        <v>65</v>
      </c>
      <c r="B1277" s="16" t="s">
        <v>288</v>
      </c>
      <c r="C1277" s="16" t="s">
        <v>289</v>
      </c>
      <c r="D1277" s="16" t="s">
        <v>265</v>
      </c>
      <c r="E1277" s="17" t="s">
        <v>159</v>
      </c>
      <c r="F1277" s="14">
        <f t="shared" si="427"/>
        <v>272.43</v>
      </c>
      <c r="G1277" s="14">
        <f t="shared" si="428"/>
        <v>272.43</v>
      </c>
      <c r="H1277" s="14">
        <f t="shared" si="429"/>
        <v>1.242</v>
      </c>
      <c r="I1277" s="14">
        <f t="shared" si="430"/>
        <v>0</v>
      </c>
      <c r="J1277" s="14">
        <f t="shared" si="431"/>
        <v>338.35</v>
      </c>
      <c r="K1277" s="14">
        <f t="shared" si="432"/>
        <v>338.35</v>
      </c>
      <c r="P1277">
        <v>363.1</v>
      </c>
      <c r="S1277" s="3">
        <v>1.242</v>
      </c>
      <c r="U1277">
        <v>0</v>
      </c>
    </row>
    <row r="1278" spans="1:21" ht="66" x14ac:dyDescent="0.3">
      <c r="A1278" s="16" t="s">
        <v>65</v>
      </c>
      <c r="B1278" s="16" t="s">
        <v>587</v>
      </c>
      <c r="C1278" s="16" t="s">
        <v>588</v>
      </c>
      <c r="D1278" s="16" t="s">
        <v>265</v>
      </c>
      <c r="E1278" s="17" t="s">
        <v>51</v>
      </c>
      <c r="F1278" s="14">
        <f t="shared" si="427"/>
        <v>64.7</v>
      </c>
      <c r="G1278" s="14">
        <f t="shared" si="428"/>
        <v>64.7</v>
      </c>
      <c r="H1278" s="14">
        <f t="shared" si="429"/>
        <v>2.2799999999999998</v>
      </c>
      <c r="I1278" s="14">
        <f t="shared" si="430"/>
        <v>0</v>
      </c>
      <c r="J1278" s="14">
        <f t="shared" si="431"/>
        <v>147.51</v>
      </c>
      <c r="K1278" s="14">
        <f t="shared" si="432"/>
        <v>147.51</v>
      </c>
      <c r="P1278">
        <v>86.24</v>
      </c>
      <c r="S1278" s="3">
        <v>2.2799999999999998</v>
      </c>
      <c r="U1278">
        <v>0</v>
      </c>
    </row>
    <row r="1279" spans="1:21" ht="39.6" x14ac:dyDescent="0.3">
      <c r="A1279" s="16" t="s">
        <v>65</v>
      </c>
      <c r="B1279" s="16" t="s">
        <v>590</v>
      </c>
      <c r="C1279" s="16" t="s">
        <v>591</v>
      </c>
      <c r="D1279" s="16" t="s">
        <v>592</v>
      </c>
      <c r="E1279" s="17" t="s">
        <v>51</v>
      </c>
      <c r="F1279" s="14">
        <f t="shared" si="427"/>
        <v>26.21</v>
      </c>
      <c r="G1279" s="14">
        <f t="shared" si="428"/>
        <v>26.21</v>
      </c>
      <c r="H1279" s="14">
        <f t="shared" si="429"/>
        <v>8.0299999999999994</v>
      </c>
      <c r="I1279" s="14">
        <f t="shared" si="430"/>
        <v>0</v>
      </c>
      <c r="J1279" s="14">
        <f t="shared" si="431"/>
        <v>210.46</v>
      </c>
      <c r="K1279" s="14">
        <f t="shared" si="432"/>
        <v>210.46</v>
      </c>
      <c r="P1279">
        <v>34.93</v>
      </c>
      <c r="S1279" s="3">
        <v>8.0299999999999994</v>
      </c>
      <c r="U1279">
        <v>0</v>
      </c>
    </row>
    <row r="1280" spans="1:21" ht="66" x14ac:dyDescent="0.3">
      <c r="A1280" s="16" t="s">
        <v>65</v>
      </c>
      <c r="B1280" s="16" t="s">
        <v>593</v>
      </c>
      <c r="C1280" s="16" t="s">
        <v>594</v>
      </c>
      <c r="D1280" s="16" t="s">
        <v>595</v>
      </c>
      <c r="E1280" s="17" t="s">
        <v>51</v>
      </c>
      <c r="F1280" s="14">
        <f t="shared" si="427"/>
        <v>120</v>
      </c>
      <c r="G1280" s="14">
        <f t="shared" si="428"/>
        <v>120</v>
      </c>
      <c r="H1280" s="14">
        <f t="shared" si="429"/>
        <v>9.31</v>
      </c>
      <c r="I1280" s="14">
        <f t="shared" si="430"/>
        <v>0</v>
      </c>
      <c r="J1280" s="14">
        <f t="shared" si="431"/>
        <v>1117.2</v>
      </c>
      <c r="K1280" s="14">
        <f t="shared" si="432"/>
        <v>1117.2</v>
      </c>
      <c r="P1280">
        <v>159.94</v>
      </c>
      <c r="S1280" s="3">
        <v>9.31</v>
      </c>
      <c r="U1280">
        <v>0</v>
      </c>
    </row>
    <row r="1281" spans="1:21" x14ac:dyDescent="0.3">
      <c r="A1281" s="12" t="s">
        <v>25</v>
      </c>
      <c r="B1281" s="12" t="s">
        <v>294</v>
      </c>
      <c r="C1281" s="12" t="s">
        <v>295</v>
      </c>
      <c r="D1281" s="12" t="s">
        <v>182</v>
      </c>
      <c r="E1281" s="13" t="s">
        <v>183</v>
      </c>
      <c r="F1281" s="14">
        <f t="shared" si="427"/>
        <v>10.039999999999999</v>
      </c>
      <c r="G1281" s="14">
        <f t="shared" si="428"/>
        <v>10.039999999999999</v>
      </c>
      <c r="H1281" s="14">
        <f t="shared" si="429"/>
        <v>2.238</v>
      </c>
      <c r="I1281" s="14">
        <f t="shared" si="430"/>
        <v>0</v>
      </c>
      <c r="J1281" s="14">
        <f t="shared" si="431"/>
        <v>22.46</v>
      </c>
      <c r="K1281" s="14">
        <f t="shared" si="432"/>
        <v>22.46</v>
      </c>
      <c r="P1281">
        <v>13.38</v>
      </c>
      <c r="S1281" s="2">
        <v>2.238</v>
      </c>
      <c r="U1281">
        <v>0</v>
      </c>
    </row>
    <row r="1282" spans="1:21" ht="26.4" x14ac:dyDescent="0.3">
      <c r="A1282" s="12" t="s">
        <v>25</v>
      </c>
      <c r="B1282" s="12" t="s">
        <v>596</v>
      </c>
      <c r="C1282" s="12" t="s">
        <v>597</v>
      </c>
      <c r="D1282" s="12" t="s">
        <v>182</v>
      </c>
      <c r="E1282" s="13" t="s">
        <v>183</v>
      </c>
      <c r="F1282" s="14">
        <f t="shared" si="427"/>
        <v>6.62</v>
      </c>
      <c r="G1282" s="14">
        <f t="shared" si="428"/>
        <v>6.62</v>
      </c>
      <c r="H1282" s="14">
        <f t="shared" si="429"/>
        <v>57.564</v>
      </c>
      <c r="I1282" s="14">
        <f t="shared" si="430"/>
        <v>0</v>
      </c>
      <c r="J1282" s="14">
        <f t="shared" si="431"/>
        <v>381.07</v>
      </c>
      <c r="K1282" s="14">
        <f t="shared" si="432"/>
        <v>381.07</v>
      </c>
      <c r="P1282">
        <v>8.83</v>
      </c>
      <c r="S1282" s="2">
        <v>57.564</v>
      </c>
      <c r="U1282">
        <v>0</v>
      </c>
    </row>
    <row r="1283" spans="1:21" ht="26.4" x14ac:dyDescent="0.3">
      <c r="A1283" s="12" t="s">
        <v>25</v>
      </c>
      <c r="B1283" s="12" t="s">
        <v>598</v>
      </c>
      <c r="C1283" s="12" t="s">
        <v>599</v>
      </c>
      <c r="D1283" s="12" t="s">
        <v>182</v>
      </c>
      <c r="E1283" s="13" t="s">
        <v>183</v>
      </c>
      <c r="F1283" s="14">
        <f t="shared" si="427"/>
        <v>6.33</v>
      </c>
      <c r="G1283" s="14">
        <f t="shared" si="428"/>
        <v>6.33</v>
      </c>
      <c r="H1283" s="14">
        <f t="shared" si="429"/>
        <v>17.024000000000001</v>
      </c>
      <c r="I1283" s="14">
        <f t="shared" si="430"/>
        <v>0</v>
      </c>
      <c r="J1283" s="14">
        <f t="shared" si="431"/>
        <v>107.76</v>
      </c>
      <c r="K1283" s="14">
        <f t="shared" si="432"/>
        <v>107.76</v>
      </c>
      <c r="P1283">
        <v>8.44</v>
      </c>
      <c r="S1283" s="2">
        <v>17.024000000000001</v>
      </c>
      <c r="U1283">
        <v>0</v>
      </c>
    </row>
    <row r="1284" spans="1:21" ht="26.4" x14ac:dyDescent="0.3">
      <c r="A1284" s="12" t="s">
        <v>25</v>
      </c>
      <c r="B1284" s="12" t="s">
        <v>600</v>
      </c>
      <c r="C1284" s="12" t="s">
        <v>601</v>
      </c>
      <c r="D1284" s="12" t="s">
        <v>182</v>
      </c>
      <c r="E1284" s="13" t="s">
        <v>83</v>
      </c>
      <c r="F1284" s="14">
        <f t="shared" si="427"/>
        <v>46.03</v>
      </c>
      <c r="G1284" s="14">
        <f t="shared" si="428"/>
        <v>46.03</v>
      </c>
      <c r="H1284" s="14">
        <f t="shared" si="429"/>
        <v>2</v>
      </c>
      <c r="I1284" s="14">
        <f t="shared" si="430"/>
        <v>0</v>
      </c>
      <c r="J1284" s="14">
        <f t="shared" si="431"/>
        <v>92.06</v>
      </c>
      <c r="K1284" s="14">
        <f t="shared" si="432"/>
        <v>92.06</v>
      </c>
      <c r="P1284">
        <v>61.35</v>
      </c>
      <c r="S1284" s="2">
        <v>2</v>
      </c>
      <c r="U1284">
        <v>0</v>
      </c>
    </row>
    <row r="1285" spans="1:21" x14ac:dyDescent="0.3">
      <c r="A1285" s="12" t="s">
        <v>25</v>
      </c>
      <c r="B1285" s="12" t="s">
        <v>266</v>
      </c>
      <c r="C1285" s="12" t="s">
        <v>267</v>
      </c>
      <c r="D1285" s="12" t="s">
        <v>28</v>
      </c>
      <c r="E1285" s="13" t="s">
        <v>29</v>
      </c>
      <c r="F1285" s="14">
        <f t="shared" si="427"/>
        <v>20.95</v>
      </c>
      <c r="G1285" s="14">
        <f t="shared" si="428"/>
        <v>20.95</v>
      </c>
      <c r="H1285" s="14">
        <f t="shared" si="429"/>
        <v>8.6999999999999993</v>
      </c>
      <c r="I1285" s="14">
        <f t="shared" si="430"/>
        <v>3</v>
      </c>
      <c r="J1285" s="19">
        <f>TRUNC(F1285*H1285,2)+(F1285*H1285*3%)</f>
        <v>187.72794999999999</v>
      </c>
      <c r="K1285" s="19">
        <f t="shared" si="432"/>
        <v>187.72794999999999</v>
      </c>
      <c r="P1285">
        <v>27.92</v>
      </c>
      <c r="S1285" s="2">
        <v>8.6999999999999993</v>
      </c>
      <c r="U1285">
        <v>3</v>
      </c>
    </row>
    <row r="1286" spans="1:21" ht="26.4" x14ac:dyDescent="0.3">
      <c r="A1286" s="12" t="s">
        <v>25</v>
      </c>
      <c r="B1286" s="12" t="s">
        <v>307</v>
      </c>
      <c r="C1286" s="12" t="s">
        <v>308</v>
      </c>
      <c r="D1286" s="12" t="s">
        <v>28</v>
      </c>
      <c r="E1286" s="13" t="s">
        <v>29</v>
      </c>
      <c r="F1286" s="14">
        <f t="shared" si="427"/>
        <v>20.95</v>
      </c>
      <c r="G1286" s="14">
        <f t="shared" si="428"/>
        <v>20.95</v>
      </c>
      <c r="H1286" s="14">
        <f t="shared" si="429"/>
        <v>1.54</v>
      </c>
      <c r="I1286" s="14">
        <f t="shared" si="430"/>
        <v>3</v>
      </c>
      <c r="J1286" s="19">
        <f>TRUNC(F1286*H1286,2)+(F1286*H1286*3%)</f>
        <v>33.227889999999995</v>
      </c>
      <c r="K1286" s="19">
        <f t="shared" si="432"/>
        <v>33.227889999999995</v>
      </c>
      <c r="P1286">
        <v>27.92</v>
      </c>
      <c r="S1286" s="2">
        <v>1.54</v>
      </c>
      <c r="U1286">
        <v>3</v>
      </c>
    </row>
    <row r="1287" spans="1:21" ht="26.4" x14ac:dyDescent="0.3">
      <c r="A1287" s="12" t="s">
        <v>25</v>
      </c>
      <c r="B1287" s="12" t="s">
        <v>77</v>
      </c>
      <c r="C1287" s="12" t="s">
        <v>78</v>
      </c>
      <c r="D1287" s="12" t="s">
        <v>28</v>
      </c>
      <c r="E1287" s="13" t="s">
        <v>29</v>
      </c>
      <c r="F1287" s="14">
        <f t="shared" si="427"/>
        <v>15.15</v>
      </c>
      <c r="G1287" s="14">
        <f t="shared" si="428"/>
        <v>15.15</v>
      </c>
      <c r="H1287" s="14">
        <f t="shared" si="429"/>
        <v>8.6999999999999993</v>
      </c>
      <c r="I1287" s="14">
        <f t="shared" si="430"/>
        <v>3</v>
      </c>
      <c r="J1287" s="19">
        <f>TRUNC(F1287*H1287,2)+(F1287*H1287*3%)+0.161</f>
        <v>135.91515000000001</v>
      </c>
      <c r="K1287" s="19">
        <f t="shared" si="432"/>
        <v>135.91515000000001</v>
      </c>
      <c r="P1287">
        <v>20.190000000000001</v>
      </c>
      <c r="S1287" s="2">
        <v>8.6999999999999993</v>
      </c>
      <c r="U1287">
        <v>3</v>
      </c>
    </row>
    <row r="1289" spans="1:21" x14ac:dyDescent="0.3">
      <c r="A1289" s="4" t="s">
        <v>608</v>
      </c>
      <c r="B1289" s="5"/>
      <c r="C1289" s="5"/>
      <c r="D1289" s="5"/>
      <c r="E1289" s="5"/>
      <c r="F1289" s="5"/>
      <c r="G1289" s="5"/>
      <c r="H1289" s="5"/>
      <c r="I1289" s="5"/>
      <c r="J1289" s="5"/>
      <c r="K1289" s="5"/>
    </row>
    <row r="1290" spans="1:21" x14ac:dyDescent="0.3">
      <c r="A1290" s="6" t="s">
        <v>5</v>
      </c>
      <c r="B1290" s="7"/>
      <c r="C1290" s="7" t="s">
        <v>609</v>
      </c>
      <c r="D1290" s="5"/>
      <c r="E1290" s="5"/>
      <c r="F1290" s="5"/>
      <c r="G1290" s="5"/>
      <c r="H1290" s="5"/>
      <c r="I1290" s="5"/>
      <c r="J1290" s="5"/>
      <c r="K1290" s="5"/>
    </row>
    <row r="1291" spans="1:21" x14ac:dyDescent="0.3">
      <c r="A1291" s="6" t="s">
        <v>10</v>
      </c>
      <c r="B1291" s="7"/>
      <c r="C1291" s="7" t="s">
        <v>610</v>
      </c>
      <c r="D1291" s="5"/>
      <c r="E1291" s="5"/>
      <c r="F1291" s="5"/>
      <c r="G1291" s="5"/>
      <c r="H1291" s="5"/>
      <c r="I1291" s="5"/>
      <c r="J1291" s="5"/>
      <c r="K1291" s="5"/>
    </row>
    <row r="1292" spans="1:21" x14ac:dyDescent="0.3">
      <c r="A1292" s="6" t="s">
        <v>12</v>
      </c>
      <c r="B1292" s="7"/>
      <c r="C1292" s="7" t="s">
        <v>13</v>
      </c>
      <c r="D1292" s="5"/>
      <c r="E1292" s="5"/>
      <c r="F1292" s="5"/>
      <c r="G1292" s="5"/>
      <c r="H1292" s="5"/>
      <c r="I1292" s="5"/>
      <c r="J1292" s="5"/>
      <c r="K1292" s="5"/>
    </row>
    <row r="1293" spans="1:21" x14ac:dyDescent="0.3">
      <c r="A1293" s="6" t="s">
        <v>14</v>
      </c>
      <c r="B1293" s="7"/>
      <c r="C1293" s="7" t="s">
        <v>15</v>
      </c>
      <c r="D1293" s="5"/>
      <c r="E1293" s="5"/>
      <c r="F1293" s="5"/>
      <c r="G1293" s="5"/>
      <c r="H1293" s="5"/>
      <c r="I1293" s="5"/>
      <c r="J1293" s="5"/>
      <c r="K1293" s="5"/>
    </row>
    <row r="1294" spans="1:21" x14ac:dyDescent="0.3">
      <c r="A1294" s="6" t="s">
        <v>16</v>
      </c>
      <c r="B1294" s="7"/>
      <c r="C1294" s="7" t="s">
        <v>577</v>
      </c>
      <c r="D1294" s="5"/>
      <c r="E1294" s="5"/>
      <c r="F1294" s="5"/>
      <c r="G1294" s="5"/>
      <c r="H1294" s="5"/>
      <c r="I1294" s="5"/>
      <c r="J1294" s="5"/>
      <c r="K1294" s="5"/>
    </row>
    <row r="1295" spans="1:21" x14ac:dyDescent="0.3">
      <c r="A1295" s="6" t="s">
        <v>18</v>
      </c>
      <c r="B1295" s="7"/>
      <c r="C1295" s="7" t="s">
        <v>83</v>
      </c>
      <c r="D1295" s="5"/>
      <c r="E1295" s="5"/>
      <c r="F1295" s="5"/>
      <c r="G1295" s="5"/>
      <c r="H1295" s="5"/>
      <c r="I1295" s="5"/>
      <c r="J1295" s="5"/>
      <c r="K1295" s="5"/>
    </row>
    <row r="1296" spans="1:21" x14ac:dyDescent="0.3">
      <c r="A1296" s="6" t="s">
        <v>20</v>
      </c>
      <c r="B1296" s="7"/>
      <c r="C1296" s="7"/>
      <c r="D1296" s="5"/>
      <c r="E1296" s="5"/>
      <c r="F1296" s="5"/>
      <c r="G1296" s="5"/>
      <c r="H1296" s="5"/>
      <c r="I1296" s="5"/>
      <c r="J1296" s="5"/>
      <c r="K1296" s="5"/>
    </row>
    <row r="1297" spans="1:21" x14ac:dyDescent="0.3">
      <c r="A1297" s="6" t="s">
        <v>21</v>
      </c>
      <c r="B1297" s="7"/>
      <c r="C1297" s="8">
        <v>3523.77</v>
      </c>
      <c r="D1297" s="5"/>
      <c r="E1297" s="5"/>
      <c r="F1297" s="5"/>
      <c r="G1297" s="5"/>
      <c r="H1297" s="5"/>
      <c r="I1297" s="5"/>
      <c r="J1297" s="5"/>
      <c r="K1297" s="5"/>
    </row>
    <row r="1298" spans="1:21" x14ac:dyDescent="0.3">
      <c r="A1298" s="6" t="s">
        <v>22</v>
      </c>
      <c r="B1298" s="7"/>
      <c r="C1298" s="8">
        <v>3523.77</v>
      </c>
      <c r="D1298" s="5"/>
      <c r="E1298" s="5"/>
      <c r="F1298" s="5"/>
      <c r="G1298" s="5"/>
      <c r="H1298" s="5"/>
      <c r="I1298" s="5"/>
      <c r="J1298" s="5"/>
      <c r="K1298" s="5"/>
    </row>
    <row r="1299" spans="1:21" ht="27.6" x14ac:dyDescent="0.3">
      <c r="A1299" s="9"/>
      <c r="B1299" s="9" t="s">
        <v>5</v>
      </c>
      <c r="C1299" s="9" t="s">
        <v>10</v>
      </c>
      <c r="D1299" s="9" t="s">
        <v>16</v>
      </c>
      <c r="E1299" s="10" t="s">
        <v>18</v>
      </c>
      <c r="F1299" s="11" t="s">
        <v>21</v>
      </c>
      <c r="G1299" s="11" t="s">
        <v>22</v>
      </c>
      <c r="H1299" s="11" t="s">
        <v>23</v>
      </c>
      <c r="I1299" s="11" t="s">
        <v>24</v>
      </c>
      <c r="J1299" s="11" t="s">
        <v>21</v>
      </c>
      <c r="K1299" s="11" t="s">
        <v>22</v>
      </c>
      <c r="P1299" t="s">
        <v>21</v>
      </c>
      <c r="S1299" s="1" t="s">
        <v>23</v>
      </c>
      <c r="U1299" t="s">
        <v>24</v>
      </c>
    </row>
    <row r="1300" spans="1:21" ht="39.6" x14ac:dyDescent="0.3">
      <c r="A1300" s="16" t="s">
        <v>65</v>
      </c>
      <c r="B1300" s="16" t="s">
        <v>410</v>
      </c>
      <c r="C1300" s="16" t="s">
        <v>411</v>
      </c>
      <c r="D1300" s="16" t="s">
        <v>68</v>
      </c>
      <c r="E1300" s="17" t="s">
        <v>29</v>
      </c>
      <c r="F1300" s="14">
        <f t="shared" ref="F1300:F1312" si="433">G1300</f>
        <v>195.07</v>
      </c>
      <c r="G1300" s="14">
        <f t="shared" ref="G1300:G1312" si="434">ROUND($N$4*P1300,2)</f>
        <v>195.07</v>
      </c>
      <c r="H1300" s="14">
        <f t="shared" ref="H1300:H1312" si="435">S1300</f>
        <v>0.33</v>
      </c>
      <c r="I1300" s="14">
        <f t="shared" ref="I1300:I1312" si="436">U1300</f>
        <v>0</v>
      </c>
      <c r="J1300" s="14">
        <f t="shared" ref="J1300:J1309" si="437">TRUNC(F1300*H1300,2)</f>
        <v>64.37</v>
      </c>
      <c r="K1300" s="14">
        <f t="shared" ref="K1300:K1312" si="438">J1300</f>
        <v>64.37</v>
      </c>
      <c r="P1300">
        <v>260</v>
      </c>
      <c r="S1300" s="3">
        <v>0.33</v>
      </c>
      <c r="U1300">
        <v>0</v>
      </c>
    </row>
    <row r="1301" spans="1:21" ht="39.6" x14ac:dyDescent="0.3">
      <c r="A1301" s="16" t="s">
        <v>65</v>
      </c>
      <c r="B1301" s="16" t="s">
        <v>586</v>
      </c>
      <c r="C1301" s="16" t="s">
        <v>411</v>
      </c>
      <c r="D1301" s="16" t="s">
        <v>68</v>
      </c>
      <c r="E1301" s="17" t="s">
        <v>29</v>
      </c>
      <c r="F1301" s="14">
        <f t="shared" si="433"/>
        <v>82.97</v>
      </c>
      <c r="G1301" s="14">
        <f t="shared" si="434"/>
        <v>82.97</v>
      </c>
      <c r="H1301" s="14">
        <f t="shared" si="435"/>
        <v>0.17</v>
      </c>
      <c r="I1301" s="14">
        <f t="shared" si="436"/>
        <v>0</v>
      </c>
      <c r="J1301" s="14">
        <f t="shared" si="437"/>
        <v>14.1</v>
      </c>
      <c r="K1301" s="14">
        <f t="shared" si="438"/>
        <v>14.1</v>
      </c>
      <c r="P1301">
        <v>110.59</v>
      </c>
      <c r="S1301" s="3">
        <v>0.17</v>
      </c>
      <c r="U1301">
        <v>0</v>
      </c>
    </row>
    <row r="1302" spans="1:21" ht="52.8" x14ac:dyDescent="0.3">
      <c r="A1302" s="16" t="s">
        <v>65</v>
      </c>
      <c r="B1302" s="16" t="s">
        <v>288</v>
      </c>
      <c r="C1302" s="16" t="s">
        <v>289</v>
      </c>
      <c r="D1302" s="16" t="s">
        <v>265</v>
      </c>
      <c r="E1302" s="17" t="s">
        <v>159</v>
      </c>
      <c r="F1302" s="14">
        <f t="shared" si="433"/>
        <v>272.43</v>
      </c>
      <c r="G1302" s="14">
        <f t="shared" si="434"/>
        <v>272.43</v>
      </c>
      <c r="H1302" s="14">
        <f t="shared" si="435"/>
        <v>1.524</v>
      </c>
      <c r="I1302" s="14">
        <f t="shared" si="436"/>
        <v>0</v>
      </c>
      <c r="J1302" s="14">
        <f t="shared" si="437"/>
        <v>415.18</v>
      </c>
      <c r="K1302" s="14">
        <f t="shared" si="438"/>
        <v>415.18</v>
      </c>
      <c r="P1302">
        <v>363.1</v>
      </c>
      <c r="S1302" s="3">
        <v>1.524</v>
      </c>
      <c r="U1302">
        <v>0</v>
      </c>
    </row>
    <row r="1303" spans="1:21" ht="66" x14ac:dyDescent="0.3">
      <c r="A1303" s="16" t="s">
        <v>65</v>
      </c>
      <c r="B1303" s="16" t="s">
        <v>587</v>
      </c>
      <c r="C1303" s="16" t="s">
        <v>588</v>
      </c>
      <c r="D1303" s="16" t="s">
        <v>265</v>
      </c>
      <c r="E1303" s="17" t="s">
        <v>51</v>
      </c>
      <c r="F1303" s="14">
        <f t="shared" si="433"/>
        <v>64.7</v>
      </c>
      <c r="G1303" s="14">
        <f t="shared" si="434"/>
        <v>64.7</v>
      </c>
      <c r="H1303" s="14">
        <f t="shared" si="435"/>
        <v>2.52</v>
      </c>
      <c r="I1303" s="14">
        <f t="shared" si="436"/>
        <v>0</v>
      </c>
      <c r="J1303" s="14">
        <f t="shared" si="437"/>
        <v>163.04</v>
      </c>
      <c r="K1303" s="14">
        <f t="shared" si="438"/>
        <v>163.04</v>
      </c>
      <c r="P1303">
        <v>86.24</v>
      </c>
      <c r="S1303" s="3">
        <v>2.52</v>
      </c>
      <c r="U1303">
        <v>0</v>
      </c>
    </row>
    <row r="1304" spans="1:21" ht="39.6" x14ac:dyDescent="0.3">
      <c r="A1304" s="16" t="s">
        <v>65</v>
      </c>
      <c r="B1304" s="16" t="s">
        <v>590</v>
      </c>
      <c r="C1304" s="16" t="s">
        <v>591</v>
      </c>
      <c r="D1304" s="16" t="s">
        <v>592</v>
      </c>
      <c r="E1304" s="17" t="s">
        <v>51</v>
      </c>
      <c r="F1304" s="14">
        <f t="shared" si="433"/>
        <v>26.21</v>
      </c>
      <c r="G1304" s="14">
        <f t="shared" si="434"/>
        <v>26.21</v>
      </c>
      <c r="H1304" s="14">
        <f t="shared" si="435"/>
        <v>9.98</v>
      </c>
      <c r="I1304" s="14">
        <f t="shared" si="436"/>
        <v>0</v>
      </c>
      <c r="J1304" s="14">
        <f t="shared" si="437"/>
        <v>261.57</v>
      </c>
      <c r="K1304" s="14">
        <f t="shared" si="438"/>
        <v>261.57</v>
      </c>
      <c r="P1304">
        <v>34.93</v>
      </c>
      <c r="S1304" s="3">
        <v>9.98</v>
      </c>
      <c r="U1304">
        <v>0</v>
      </c>
    </row>
    <row r="1305" spans="1:21" ht="66" x14ac:dyDescent="0.3">
      <c r="A1305" s="16" t="s">
        <v>65</v>
      </c>
      <c r="B1305" s="16" t="s">
        <v>611</v>
      </c>
      <c r="C1305" s="16" t="s">
        <v>612</v>
      </c>
      <c r="D1305" s="16" t="s">
        <v>595</v>
      </c>
      <c r="E1305" s="17" t="s">
        <v>51</v>
      </c>
      <c r="F1305" s="14">
        <f t="shared" si="433"/>
        <v>127.43</v>
      </c>
      <c r="G1305" s="14">
        <f t="shared" si="434"/>
        <v>127.43</v>
      </c>
      <c r="H1305" s="14">
        <f t="shared" si="435"/>
        <v>11.42</v>
      </c>
      <c r="I1305" s="14">
        <f t="shared" si="436"/>
        <v>0</v>
      </c>
      <c r="J1305" s="14">
        <f t="shared" si="437"/>
        <v>1455.25</v>
      </c>
      <c r="K1305" s="14">
        <f t="shared" si="438"/>
        <v>1455.25</v>
      </c>
      <c r="P1305">
        <v>169.85</v>
      </c>
      <c r="S1305" s="3">
        <v>11.42</v>
      </c>
      <c r="U1305">
        <v>0</v>
      </c>
    </row>
    <row r="1306" spans="1:21" x14ac:dyDescent="0.3">
      <c r="A1306" s="12" t="s">
        <v>25</v>
      </c>
      <c r="B1306" s="12" t="s">
        <v>294</v>
      </c>
      <c r="C1306" s="12" t="s">
        <v>295</v>
      </c>
      <c r="D1306" s="12" t="s">
        <v>182</v>
      </c>
      <c r="E1306" s="13" t="s">
        <v>183</v>
      </c>
      <c r="F1306" s="14">
        <f t="shared" si="433"/>
        <v>10.039999999999999</v>
      </c>
      <c r="G1306" s="14">
        <f t="shared" si="434"/>
        <v>10.039999999999999</v>
      </c>
      <c r="H1306" s="14">
        <f t="shared" si="435"/>
        <v>2.67</v>
      </c>
      <c r="I1306" s="14">
        <f t="shared" si="436"/>
        <v>0</v>
      </c>
      <c r="J1306" s="14">
        <f t="shared" si="437"/>
        <v>26.8</v>
      </c>
      <c r="K1306" s="14">
        <f t="shared" si="438"/>
        <v>26.8</v>
      </c>
      <c r="P1306">
        <v>13.38</v>
      </c>
      <c r="S1306" s="2">
        <v>2.67</v>
      </c>
      <c r="U1306">
        <v>0</v>
      </c>
    </row>
    <row r="1307" spans="1:21" ht="26.4" x14ac:dyDescent="0.3">
      <c r="A1307" s="12" t="s">
        <v>25</v>
      </c>
      <c r="B1307" s="12" t="s">
        <v>596</v>
      </c>
      <c r="C1307" s="12" t="s">
        <v>597</v>
      </c>
      <c r="D1307" s="12" t="s">
        <v>182</v>
      </c>
      <c r="E1307" s="13" t="s">
        <v>183</v>
      </c>
      <c r="F1307" s="14">
        <f t="shared" si="433"/>
        <v>6.62</v>
      </c>
      <c r="G1307" s="14">
        <f t="shared" si="434"/>
        <v>6.62</v>
      </c>
      <c r="H1307" s="14">
        <f t="shared" si="435"/>
        <v>70.2</v>
      </c>
      <c r="I1307" s="14">
        <f t="shared" si="436"/>
        <v>0</v>
      </c>
      <c r="J1307" s="14">
        <f t="shared" si="437"/>
        <v>464.72</v>
      </c>
      <c r="K1307" s="14">
        <f t="shared" si="438"/>
        <v>464.72</v>
      </c>
      <c r="P1307">
        <v>8.83</v>
      </c>
      <c r="S1307" s="2">
        <v>70.2</v>
      </c>
      <c r="U1307">
        <v>0</v>
      </c>
    </row>
    <row r="1308" spans="1:21" ht="26.4" x14ac:dyDescent="0.3">
      <c r="A1308" s="12" t="s">
        <v>25</v>
      </c>
      <c r="B1308" s="12" t="s">
        <v>598</v>
      </c>
      <c r="C1308" s="12" t="s">
        <v>599</v>
      </c>
      <c r="D1308" s="12" t="s">
        <v>182</v>
      </c>
      <c r="E1308" s="13" t="s">
        <v>183</v>
      </c>
      <c r="F1308" s="14">
        <f t="shared" si="433"/>
        <v>6.33</v>
      </c>
      <c r="G1308" s="14">
        <f t="shared" si="434"/>
        <v>6.33</v>
      </c>
      <c r="H1308" s="14">
        <f t="shared" si="435"/>
        <v>18.815999999999999</v>
      </c>
      <c r="I1308" s="14">
        <f t="shared" si="436"/>
        <v>0</v>
      </c>
      <c r="J1308" s="14">
        <f t="shared" si="437"/>
        <v>119.1</v>
      </c>
      <c r="K1308" s="14">
        <f t="shared" si="438"/>
        <v>119.1</v>
      </c>
      <c r="P1308">
        <v>8.44</v>
      </c>
      <c r="S1308" s="2">
        <v>18.815999999999999</v>
      </c>
      <c r="U1308">
        <v>0</v>
      </c>
    </row>
    <row r="1309" spans="1:21" ht="26.4" x14ac:dyDescent="0.3">
      <c r="A1309" s="12" t="s">
        <v>25</v>
      </c>
      <c r="B1309" s="12" t="s">
        <v>600</v>
      </c>
      <c r="C1309" s="12" t="s">
        <v>601</v>
      </c>
      <c r="D1309" s="12" t="s">
        <v>182</v>
      </c>
      <c r="E1309" s="13" t="s">
        <v>83</v>
      </c>
      <c r="F1309" s="14">
        <f t="shared" si="433"/>
        <v>46.03</v>
      </c>
      <c r="G1309" s="14">
        <f t="shared" si="434"/>
        <v>46.03</v>
      </c>
      <c r="H1309" s="14">
        <f t="shared" si="435"/>
        <v>2</v>
      </c>
      <c r="I1309" s="14">
        <f t="shared" si="436"/>
        <v>0</v>
      </c>
      <c r="J1309" s="14">
        <f t="shared" si="437"/>
        <v>92.06</v>
      </c>
      <c r="K1309" s="14">
        <f t="shared" si="438"/>
        <v>92.06</v>
      </c>
      <c r="P1309">
        <v>61.35</v>
      </c>
      <c r="S1309" s="2">
        <v>2</v>
      </c>
      <c r="U1309">
        <v>0</v>
      </c>
    </row>
    <row r="1310" spans="1:21" x14ac:dyDescent="0.3">
      <c r="A1310" s="12" t="s">
        <v>25</v>
      </c>
      <c r="B1310" s="12" t="s">
        <v>266</v>
      </c>
      <c r="C1310" s="12" t="s">
        <v>267</v>
      </c>
      <c r="D1310" s="12" t="s">
        <v>28</v>
      </c>
      <c r="E1310" s="13" t="s">
        <v>29</v>
      </c>
      <c r="F1310" s="14">
        <f t="shared" si="433"/>
        <v>20.95</v>
      </c>
      <c r="G1310" s="14">
        <f t="shared" si="434"/>
        <v>20.95</v>
      </c>
      <c r="H1310" s="14">
        <f t="shared" si="435"/>
        <v>10.94</v>
      </c>
      <c r="I1310" s="14">
        <f t="shared" si="436"/>
        <v>3</v>
      </c>
      <c r="J1310" s="19">
        <f>TRUNC(F1310*H1310,2)+(F1310*H1310*3%)</f>
        <v>236.06578999999999</v>
      </c>
      <c r="K1310" s="19">
        <f t="shared" si="438"/>
        <v>236.06578999999999</v>
      </c>
      <c r="P1310">
        <v>27.92</v>
      </c>
      <c r="S1310" s="2">
        <v>10.94</v>
      </c>
      <c r="U1310">
        <v>3</v>
      </c>
    </row>
    <row r="1311" spans="1:21" ht="26.4" x14ac:dyDescent="0.3">
      <c r="A1311" s="12" t="s">
        <v>25</v>
      </c>
      <c r="B1311" s="12" t="s">
        <v>307</v>
      </c>
      <c r="C1311" s="12" t="s">
        <v>308</v>
      </c>
      <c r="D1311" s="12" t="s">
        <v>28</v>
      </c>
      <c r="E1311" s="13" t="s">
        <v>29</v>
      </c>
      <c r="F1311" s="14">
        <f t="shared" si="433"/>
        <v>20.95</v>
      </c>
      <c r="G1311" s="14">
        <f t="shared" si="434"/>
        <v>20.95</v>
      </c>
      <c r="H1311" s="14">
        <f t="shared" si="435"/>
        <v>1.88</v>
      </c>
      <c r="I1311" s="14">
        <f t="shared" si="436"/>
        <v>3</v>
      </c>
      <c r="J1311" s="19">
        <f>TRUNC(F1311*H1311,2)+(F1311*H1311*3%)+0.244</f>
        <v>40.805579999999999</v>
      </c>
      <c r="K1311" s="19">
        <f t="shared" si="438"/>
        <v>40.805579999999999</v>
      </c>
      <c r="P1311">
        <v>27.92</v>
      </c>
      <c r="S1311" s="2">
        <v>1.88</v>
      </c>
      <c r="U1311">
        <v>3</v>
      </c>
    </row>
    <row r="1312" spans="1:21" ht="26.4" x14ac:dyDescent="0.3">
      <c r="A1312" s="12" t="s">
        <v>25</v>
      </c>
      <c r="B1312" s="12" t="s">
        <v>77</v>
      </c>
      <c r="C1312" s="12" t="s">
        <v>78</v>
      </c>
      <c r="D1312" s="12" t="s">
        <v>28</v>
      </c>
      <c r="E1312" s="13" t="s">
        <v>29</v>
      </c>
      <c r="F1312" s="14">
        <f t="shared" si="433"/>
        <v>15.15</v>
      </c>
      <c r="G1312" s="14">
        <f t="shared" si="434"/>
        <v>15.15</v>
      </c>
      <c r="H1312" s="14">
        <f t="shared" si="435"/>
        <v>10.94</v>
      </c>
      <c r="I1312" s="14">
        <f t="shared" si="436"/>
        <v>3</v>
      </c>
      <c r="J1312" s="19">
        <f>TRUNC(F1312*H1312,2)+(F1312*H1312*3%)</f>
        <v>170.71223000000001</v>
      </c>
      <c r="K1312" s="19">
        <f t="shared" si="438"/>
        <v>170.71223000000001</v>
      </c>
      <c r="P1312">
        <v>20.190000000000001</v>
      </c>
      <c r="S1312" s="2">
        <v>10.94</v>
      </c>
      <c r="U1312">
        <v>3</v>
      </c>
    </row>
    <row r="1314" spans="1:21" x14ac:dyDescent="0.3">
      <c r="A1314" s="4" t="s">
        <v>613</v>
      </c>
      <c r="B1314" s="5"/>
      <c r="C1314" s="5"/>
      <c r="D1314" s="5"/>
      <c r="E1314" s="5"/>
      <c r="F1314" s="5"/>
      <c r="G1314" s="5"/>
      <c r="H1314" s="5"/>
      <c r="I1314" s="5"/>
      <c r="J1314" s="5"/>
      <c r="K1314" s="5"/>
    </row>
    <row r="1315" spans="1:21" x14ac:dyDescent="0.3">
      <c r="A1315" s="6" t="s">
        <v>5</v>
      </c>
      <c r="B1315" s="7"/>
      <c r="C1315" s="7" t="s">
        <v>614</v>
      </c>
      <c r="D1315" s="5"/>
      <c r="E1315" s="5"/>
      <c r="F1315" s="5"/>
      <c r="G1315" s="5"/>
      <c r="H1315" s="5"/>
      <c r="I1315" s="5"/>
      <c r="J1315" s="5"/>
      <c r="K1315" s="5"/>
    </row>
    <row r="1316" spans="1:21" x14ac:dyDescent="0.3">
      <c r="A1316" s="6" t="s">
        <v>10</v>
      </c>
      <c r="B1316" s="7"/>
      <c r="C1316" s="7" t="s">
        <v>615</v>
      </c>
      <c r="D1316" s="5"/>
      <c r="E1316" s="5"/>
      <c r="F1316" s="5"/>
      <c r="G1316" s="5"/>
      <c r="H1316" s="5"/>
      <c r="I1316" s="5"/>
      <c r="J1316" s="5"/>
      <c r="K1316" s="5"/>
    </row>
    <row r="1317" spans="1:21" x14ac:dyDescent="0.3">
      <c r="A1317" s="6" t="s">
        <v>12</v>
      </c>
      <c r="B1317" s="7"/>
      <c r="C1317" s="7" t="s">
        <v>13</v>
      </c>
      <c r="D1317" s="5"/>
      <c r="E1317" s="5"/>
      <c r="F1317" s="5"/>
      <c r="G1317" s="5"/>
      <c r="H1317" s="5"/>
      <c r="I1317" s="5"/>
      <c r="J1317" s="5"/>
      <c r="K1317" s="5"/>
    </row>
    <row r="1318" spans="1:21" x14ac:dyDescent="0.3">
      <c r="A1318" s="6" t="s">
        <v>14</v>
      </c>
      <c r="B1318" s="7"/>
      <c r="C1318" s="7" t="s">
        <v>15</v>
      </c>
      <c r="D1318" s="5"/>
      <c r="E1318" s="5"/>
      <c r="F1318" s="5"/>
      <c r="G1318" s="5"/>
      <c r="H1318" s="5"/>
      <c r="I1318" s="5"/>
      <c r="J1318" s="5"/>
      <c r="K1318" s="5"/>
    </row>
    <row r="1319" spans="1:21" x14ac:dyDescent="0.3">
      <c r="A1319" s="6" t="s">
        <v>16</v>
      </c>
      <c r="B1319" s="7"/>
      <c r="C1319" s="7" t="s">
        <v>577</v>
      </c>
      <c r="D1319" s="5"/>
      <c r="E1319" s="5"/>
      <c r="F1319" s="5"/>
      <c r="G1319" s="5"/>
      <c r="H1319" s="5"/>
      <c r="I1319" s="5"/>
      <c r="J1319" s="5"/>
      <c r="K1319" s="5"/>
    </row>
    <row r="1320" spans="1:21" x14ac:dyDescent="0.3">
      <c r="A1320" s="6" t="s">
        <v>18</v>
      </c>
      <c r="B1320" s="7"/>
      <c r="C1320" s="7" t="s">
        <v>83</v>
      </c>
      <c r="D1320" s="5"/>
      <c r="E1320" s="5"/>
      <c r="F1320" s="5"/>
      <c r="G1320" s="5"/>
      <c r="H1320" s="5"/>
      <c r="I1320" s="5"/>
      <c r="J1320" s="5"/>
      <c r="K1320" s="5"/>
    </row>
    <row r="1321" spans="1:21" x14ac:dyDescent="0.3">
      <c r="A1321" s="6" t="s">
        <v>20</v>
      </c>
      <c r="B1321" s="7"/>
      <c r="C1321" s="7"/>
      <c r="D1321" s="5"/>
      <c r="E1321" s="5"/>
      <c r="F1321" s="5"/>
      <c r="G1321" s="5"/>
      <c r="H1321" s="5"/>
      <c r="I1321" s="5"/>
      <c r="J1321" s="5"/>
      <c r="K1321" s="5"/>
    </row>
    <row r="1322" spans="1:21" x14ac:dyDescent="0.3">
      <c r="A1322" s="6" t="s">
        <v>21</v>
      </c>
      <c r="B1322" s="7"/>
      <c r="C1322" s="8">
        <v>4579.18</v>
      </c>
      <c r="D1322" s="5"/>
      <c r="E1322" s="5"/>
      <c r="F1322" s="5"/>
      <c r="G1322" s="5"/>
      <c r="H1322" s="5"/>
      <c r="I1322" s="5"/>
      <c r="J1322" s="5"/>
      <c r="K1322" s="5"/>
    </row>
    <row r="1323" spans="1:21" x14ac:dyDescent="0.3">
      <c r="A1323" s="6" t="s">
        <v>22</v>
      </c>
      <c r="B1323" s="7"/>
      <c r="C1323" s="8">
        <v>4579.18</v>
      </c>
      <c r="D1323" s="5"/>
      <c r="E1323" s="5"/>
      <c r="F1323" s="5"/>
      <c r="G1323" s="5"/>
      <c r="H1323" s="5"/>
      <c r="I1323" s="5"/>
      <c r="J1323" s="5"/>
      <c r="K1323" s="5"/>
    </row>
    <row r="1324" spans="1:21" ht="27.6" x14ac:dyDescent="0.3">
      <c r="A1324" s="9"/>
      <c r="B1324" s="9" t="s">
        <v>5</v>
      </c>
      <c r="C1324" s="9" t="s">
        <v>10</v>
      </c>
      <c r="D1324" s="9" t="s">
        <v>16</v>
      </c>
      <c r="E1324" s="10" t="s">
        <v>18</v>
      </c>
      <c r="F1324" s="11" t="s">
        <v>21</v>
      </c>
      <c r="G1324" s="11" t="s">
        <v>22</v>
      </c>
      <c r="H1324" s="11" t="s">
        <v>23</v>
      </c>
      <c r="I1324" s="11" t="s">
        <v>24</v>
      </c>
      <c r="J1324" s="11" t="s">
        <v>21</v>
      </c>
      <c r="K1324" s="11" t="s">
        <v>22</v>
      </c>
      <c r="P1324" t="s">
        <v>21</v>
      </c>
      <c r="S1324" s="1" t="s">
        <v>23</v>
      </c>
      <c r="U1324" t="s">
        <v>24</v>
      </c>
    </row>
    <row r="1325" spans="1:21" ht="39.6" x14ac:dyDescent="0.3">
      <c r="A1325" s="16" t="s">
        <v>65</v>
      </c>
      <c r="B1325" s="16" t="s">
        <v>410</v>
      </c>
      <c r="C1325" s="16" t="s">
        <v>411</v>
      </c>
      <c r="D1325" s="16" t="s">
        <v>68</v>
      </c>
      <c r="E1325" s="17" t="s">
        <v>29</v>
      </c>
      <c r="F1325" s="14">
        <f t="shared" ref="F1325:F1335" si="439">G1325</f>
        <v>195.07</v>
      </c>
      <c r="G1325" s="14">
        <f t="shared" ref="G1325:G1335" si="440">ROUND($N$4*P1325,2)</f>
        <v>195.07</v>
      </c>
      <c r="H1325" s="14">
        <f t="shared" ref="H1325:H1335" si="441">S1325</f>
        <v>0.33</v>
      </c>
      <c r="I1325" s="14">
        <f t="shared" ref="I1325:I1335" si="442">U1325</f>
        <v>0</v>
      </c>
      <c r="J1325" s="14">
        <f t="shared" ref="J1325:J1334" si="443">TRUNC(F1325*H1325,2)</f>
        <v>64.37</v>
      </c>
      <c r="K1325" s="14">
        <f t="shared" ref="K1325:K1335" si="444">J1325</f>
        <v>64.37</v>
      </c>
      <c r="P1325">
        <v>260</v>
      </c>
      <c r="S1325" s="3">
        <v>0.33</v>
      </c>
      <c r="U1325">
        <v>0</v>
      </c>
    </row>
    <row r="1326" spans="1:21" ht="39.6" x14ac:dyDescent="0.3">
      <c r="A1326" s="16" t="s">
        <v>65</v>
      </c>
      <c r="B1326" s="16" t="s">
        <v>586</v>
      </c>
      <c r="C1326" s="16" t="s">
        <v>411</v>
      </c>
      <c r="D1326" s="16" t="s">
        <v>68</v>
      </c>
      <c r="E1326" s="17" t="s">
        <v>29</v>
      </c>
      <c r="F1326" s="14">
        <f t="shared" si="439"/>
        <v>82.97</v>
      </c>
      <c r="G1326" s="14">
        <f t="shared" si="440"/>
        <v>82.97</v>
      </c>
      <c r="H1326" s="14">
        <f t="shared" si="441"/>
        <v>0.17</v>
      </c>
      <c r="I1326" s="14">
        <f t="shared" si="442"/>
        <v>0</v>
      </c>
      <c r="J1326" s="14">
        <f t="shared" si="443"/>
        <v>14.1</v>
      </c>
      <c r="K1326" s="14">
        <f t="shared" si="444"/>
        <v>14.1</v>
      </c>
      <c r="P1326">
        <v>110.59</v>
      </c>
      <c r="S1326" s="3">
        <v>0.17</v>
      </c>
      <c r="U1326">
        <v>0</v>
      </c>
    </row>
    <row r="1327" spans="1:21" ht="52.8" x14ac:dyDescent="0.3">
      <c r="A1327" s="16" t="s">
        <v>65</v>
      </c>
      <c r="B1327" s="16" t="s">
        <v>288</v>
      </c>
      <c r="C1327" s="16" t="s">
        <v>289</v>
      </c>
      <c r="D1327" s="16" t="s">
        <v>265</v>
      </c>
      <c r="E1327" s="17" t="s">
        <v>159</v>
      </c>
      <c r="F1327" s="14">
        <f t="shared" si="439"/>
        <v>272.43</v>
      </c>
      <c r="G1327" s="14">
        <f t="shared" si="440"/>
        <v>272.43</v>
      </c>
      <c r="H1327" s="14">
        <f t="shared" si="441"/>
        <v>2</v>
      </c>
      <c r="I1327" s="14">
        <f t="shared" si="442"/>
        <v>0</v>
      </c>
      <c r="J1327" s="14">
        <f t="shared" si="443"/>
        <v>544.86</v>
      </c>
      <c r="K1327" s="14">
        <f t="shared" si="444"/>
        <v>544.86</v>
      </c>
      <c r="P1327">
        <v>363.1</v>
      </c>
      <c r="S1327" s="3">
        <v>2</v>
      </c>
      <c r="U1327">
        <v>0</v>
      </c>
    </row>
    <row r="1328" spans="1:21" ht="66" x14ac:dyDescent="0.3">
      <c r="A1328" s="16" t="s">
        <v>65</v>
      </c>
      <c r="B1328" s="16" t="s">
        <v>587</v>
      </c>
      <c r="C1328" s="16" t="s">
        <v>588</v>
      </c>
      <c r="D1328" s="16" t="s">
        <v>265</v>
      </c>
      <c r="E1328" s="17" t="s">
        <v>51</v>
      </c>
      <c r="F1328" s="14">
        <f t="shared" si="439"/>
        <v>64.7</v>
      </c>
      <c r="G1328" s="14">
        <f t="shared" si="440"/>
        <v>64.7</v>
      </c>
      <c r="H1328" s="14">
        <f t="shared" si="441"/>
        <v>2.88</v>
      </c>
      <c r="I1328" s="14">
        <f t="shared" si="442"/>
        <v>0</v>
      </c>
      <c r="J1328" s="14">
        <f t="shared" si="443"/>
        <v>186.33</v>
      </c>
      <c r="K1328" s="14">
        <f t="shared" si="444"/>
        <v>186.33</v>
      </c>
      <c r="P1328">
        <v>86.24</v>
      </c>
      <c r="S1328" s="3">
        <v>2.88</v>
      </c>
      <c r="U1328">
        <v>0</v>
      </c>
    </row>
    <row r="1329" spans="1:21" ht="39.6" x14ac:dyDescent="0.3">
      <c r="A1329" s="16" t="s">
        <v>65</v>
      </c>
      <c r="B1329" s="16" t="s">
        <v>590</v>
      </c>
      <c r="C1329" s="16" t="s">
        <v>591</v>
      </c>
      <c r="D1329" s="16" t="s">
        <v>592</v>
      </c>
      <c r="E1329" s="17" t="s">
        <v>51</v>
      </c>
      <c r="F1329" s="14">
        <f t="shared" si="439"/>
        <v>26.21</v>
      </c>
      <c r="G1329" s="14">
        <f t="shared" si="440"/>
        <v>26.21</v>
      </c>
      <c r="H1329" s="14">
        <f t="shared" si="441"/>
        <v>13.27</v>
      </c>
      <c r="I1329" s="14">
        <f t="shared" si="442"/>
        <v>0</v>
      </c>
      <c r="J1329" s="14">
        <f t="shared" si="443"/>
        <v>347.8</v>
      </c>
      <c r="K1329" s="14">
        <f t="shared" si="444"/>
        <v>347.8</v>
      </c>
      <c r="P1329">
        <v>34.93</v>
      </c>
      <c r="S1329" s="3">
        <v>13.27</v>
      </c>
      <c r="U1329">
        <v>0</v>
      </c>
    </row>
    <row r="1330" spans="1:21" ht="66" x14ac:dyDescent="0.3">
      <c r="A1330" s="16" t="s">
        <v>65</v>
      </c>
      <c r="B1330" s="16" t="s">
        <v>611</v>
      </c>
      <c r="C1330" s="16" t="s">
        <v>612</v>
      </c>
      <c r="D1330" s="16" t="s">
        <v>595</v>
      </c>
      <c r="E1330" s="17" t="s">
        <v>51</v>
      </c>
      <c r="F1330" s="14">
        <f t="shared" si="439"/>
        <v>127.43</v>
      </c>
      <c r="G1330" s="14">
        <f t="shared" si="440"/>
        <v>127.43</v>
      </c>
      <c r="H1330" s="14">
        <f t="shared" si="441"/>
        <v>14.95</v>
      </c>
      <c r="I1330" s="14">
        <f t="shared" si="442"/>
        <v>0</v>
      </c>
      <c r="J1330" s="14">
        <f t="shared" si="443"/>
        <v>1905.07</v>
      </c>
      <c r="K1330" s="14">
        <f t="shared" si="444"/>
        <v>1905.07</v>
      </c>
      <c r="P1330">
        <v>169.85</v>
      </c>
      <c r="S1330" s="3">
        <v>14.95</v>
      </c>
      <c r="U1330">
        <v>0</v>
      </c>
    </row>
    <row r="1331" spans="1:21" x14ac:dyDescent="0.3">
      <c r="A1331" s="12" t="s">
        <v>25</v>
      </c>
      <c r="B1331" s="12" t="s">
        <v>294</v>
      </c>
      <c r="C1331" s="12" t="s">
        <v>295</v>
      </c>
      <c r="D1331" s="12" t="s">
        <v>182</v>
      </c>
      <c r="E1331" s="13" t="s">
        <v>183</v>
      </c>
      <c r="F1331" s="14">
        <f t="shared" si="439"/>
        <v>10.039999999999999</v>
      </c>
      <c r="G1331" s="14">
        <f t="shared" si="440"/>
        <v>10.039999999999999</v>
      </c>
      <c r="H1331" s="14">
        <f t="shared" si="441"/>
        <v>3.39</v>
      </c>
      <c r="I1331" s="14">
        <f t="shared" si="442"/>
        <v>0</v>
      </c>
      <c r="J1331" s="14">
        <f t="shared" si="443"/>
        <v>34.03</v>
      </c>
      <c r="K1331" s="14">
        <f t="shared" si="444"/>
        <v>34.03</v>
      </c>
      <c r="P1331">
        <v>13.38</v>
      </c>
      <c r="S1331" s="2">
        <v>3.39</v>
      </c>
      <c r="U1331">
        <v>0</v>
      </c>
    </row>
    <row r="1332" spans="1:21" ht="26.4" x14ac:dyDescent="0.3">
      <c r="A1332" s="12" t="s">
        <v>25</v>
      </c>
      <c r="B1332" s="12" t="s">
        <v>596</v>
      </c>
      <c r="C1332" s="12" t="s">
        <v>597</v>
      </c>
      <c r="D1332" s="12" t="s">
        <v>182</v>
      </c>
      <c r="E1332" s="13" t="s">
        <v>183</v>
      </c>
      <c r="F1332" s="14">
        <f t="shared" si="439"/>
        <v>6.62</v>
      </c>
      <c r="G1332" s="14">
        <f t="shared" si="440"/>
        <v>6.62</v>
      </c>
      <c r="H1332" s="14">
        <f t="shared" si="441"/>
        <v>91.494</v>
      </c>
      <c r="I1332" s="14">
        <f t="shared" si="442"/>
        <v>0</v>
      </c>
      <c r="J1332" s="14">
        <f t="shared" si="443"/>
        <v>605.69000000000005</v>
      </c>
      <c r="K1332" s="14">
        <f t="shared" si="444"/>
        <v>605.69000000000005</v>
      </c>
      <c r="P1332">
        <v>8.83</v>
      </c>
      <c r="S1332" s="2">
        <v>91.494</v>
      </c>
      <c r="U1332">
        <v>0</v>
      </c>
    </row>
    <row r="1333" spans="1:21" ht="26.4" x14ac:dyDescent="0.3">
      <c r="A1333" s="12" t="s">
        <v>25</v>
      </c>
      <c r="B1333" s="12" t="s">
        <v>598</v>
      </c>
      <c r="C1333" s="12" t="s">
        <v>599</v>
      </c>
      <c r="D1333" s="12" t="s">
        <v>182</v>
      </c>
      <c r="E1333" s="13" t="s">
        <v>183</v>
      </c>
      <c r="F1333" s="14">
        <f t="shared" si="439"/>
        <v>6.33</v>
      </c>
      <c r="G1333" s="14">
        <f t="shared" si="440"/>
        <v>6.33</v>
      </c>
      <c r="H1333" s="14">
        <f t="shared" si="441"/>
        <v>21.504000000000001</v>
      </c>
      <c r="I1333" s="14">
        <f t="shared" si="442"/>
        <v>0</v>
      </c>
      <c r="J1333" s="14">
        <f t="shared" si="443"/>
        <v>136.12</v>
      </c>
      <c r="K1333" s="14">
        <f t="shared" si="444"/>
        <v>136.12</v>
      </c>
      <c r="P1333">
        <v>8.44</v>
      </c>
      <c r="S1333" s="2">
        <v>21.504000000000001</v>
      </c>
      <c r="U1333">
        <v>0</v>
      </c>
    </row>
    <row r="1334" spans="1:21" ht="26.4" x14ac:dyDescent="0.3">
      <c r="A1334" s="12" t="s">
        <v>25</v>
      </c>
      <c r="B1334" s="12" t="s">
        <v>600</v>
      </c>
      <c r="C1334" s="12" t="s">
        <v>601</v>
      </c>
      <c r="D1334" s="12" t="s">
        <v>182</v>
      </c>
      <c r="E1334" s="13" t="s">
        <v>83</v>
      </c>
      <c r="F1334" s="14">
        <f t="shared" si="439"/>
        <v>46.03</v>
      </c>
      <c r="G1334" s="14">
        <f t="shared" si="440"/>
        <v>46.03</v>
      </c>
      <c r="H1334" s="14">
        <f t="shared" si="441"/>
        <v>3</v>
      </c>
      <c r="I1334" s="14">
        <f t="shared" si="442"/>
        <v>0</v>
      </c>
      <c r="J1334" s="14">
        <f t="shared" si="443"/>
        <v>138.09</v>
      </c>
      <c r="K1334" s="14">
        <f t="shared" si="444"/>
        <v>138.09</v>
      </c>
      <c r="P1334">
        <v>61.35</v>
      </c>
      <c r="S1334" s="2">
        <v>3</v>
      </c>
      <c r="U1334">
        <v>0</v>
      </c>
    </row>
    <row r="1335" spans="1:21" x14ac:dyDescent="0.3">
      <c r="A1335" s="12" t="s">
        <v>25</v>
      </c>
      <c r="B1335" s="12" t="s">
        <v>266</v>
      </c>
      <c r="C1335" s="12" t="s">
        <v>267</v>
      </c>
      <c r="D1335" s="12" t="s">
        <v>28</v>
      </c>
      <c r="E1335" s="13" t="s">
        <v>29</v>
      </c>
      <c r="F1335" s="14">
        <f t="shared" si="439"/>
        <v>20.95</v>
      </c>
      <c r="G1335" s="14">
        <f t="shared" si="440"/>
        <v>20.95</v>
      </c>
      <c r="H1335" s="14">
        <f t="shared" si="441"/>
        <v>14.78</v>
      </c>
      <c r="I1335" s="14">
        <f t="shared" si="442"/>
        <v>3</v>
      </c>
      <c r="J1335" s="19">
        <f>TRUNC(F1335*H1335,2)+(F1335*H1335*3%)</f>
        <v>318.92922999999996</v>
      </c>
      <c r="K1335" s="19">
        <f t="shared" si="444"/>
        <v>318.92922999999996</v>
      </c>
      <c r="P1335">
        <v>27.92</v>
      </c>
      <c r="S1335" s="2">
        <v>14.78</v>
      </c>
      <c r="U1335">
        <v>3</v>
      </c>
    </row>
    <row r="1336" spans="1:21" ht="26.4" x14ac:dyDescent="0.3">
      <c r="A1336" s="12" t="s">
        <v>25</v>
      </c>
      <c r="B1336" s="12" t="s">
        <v>307</v>
      </c>
      <c r="C1336" s="12" t="s">
        <v>308</v>
      </c>
      <c r="D1336" s="12" t="s">
        <v>28</v>
      </c>
      <c r="E1336" s="13" t="s">
        <v>29</v>
      </c>
      <c r="F1336" s="14">
        <f t="shared" ref="F1336" si="445">G1336</f>
        <v>20.95</v>
      </c>
      <c r="G1336" s="14">
        <f t="shared" ref="G1336" si="446">ROUND($N$4*P1336,2)</f>
        <v>20.95</v>
      </c>
      <c r="H1336" s="14">
        <f t="shared" ref="H1336" si="447">S1336</f>
        <v>2.4500000000000002</v>
      </c>
      <c r="I1336" s="14">
        <f t="shared" ref="I1336" si="448">U1336</f>
        <v>3</v>
      </c>
      <c r="J1336" s="19">
        <f>TRUNC(F1336*H1336,2)+(F1336*H1336*3%)</f>
        <v>52.859825000000001</v>
      </c>
      <c r="K1336" s="19">
        <f t="shared" ref="K1336" si="449">J1336</f>
        <v>52.859825000000001</v>
      </c>
      <c r="P1336">
        <v>27.92</v>
      </c>
      <c r="S1336" s="2">
        <v>2.4500000000000002</v>
      </c>
      <c r="U1336">
        <v>3</v>
      </c>
    </row>
    <row r="1337" spans="1:21" ht="26.4" x14ac:dyDescent="0.3">
      <c r="A1337" s="12" t="s">
        <v>25</v>
      </c>
      <c r="B1337" s="12" t="s">
        <v>77</v>
      </c>
      <c r="C1337" s="12" t="s">
        <v>78</v>
      </c>
      <c r="D1337" s="12" t="s">
        <v>28</v>
      </c>
      <c r="E1337" s="13" t="s">
        <v>29</v>
      </c>
      <c r="F1337" s="14">
        <f t="shared" ref="F1337" si="450">G1337</f>
        <v>15.15</v>
      </c>
      <c r="G1337" s="14">
        <f t="shared" ref="G1337" si="451">ROUND($N$4*P1337,2)</f>
        <v>15.15</v>
      </c>
      <c r="H1337" s="14">
        <f t="shared" ref="H1337" si="452">S1337</f>
        <v>14.78</v>
      </c>
      <c r="I1337" s="14">
        <f t="shared" ref="I1337" si="453">U1337</f>
        <v>3</v>
      </c>
      <c r="J1337" s="19">
        <f>TRUNC(F1337*H1337,2)+(F1337*H1337*3%)+0.308</f>
        <v>230.93550999999999</v>
      </c>
      <c r="K1337" s="19">
        <f t="shared" ref="K1337" si="454">J1337</f>
        <v>230.93550999999999</v>
      </c>
      <c r="P1337">
        <v>20.190000000000001</v>
      </c>
      <c r="S1337" s="2">
        <v>14.78</v>
      </c>
      <c r="U1337">
        <v>3</v>
      </c>
    </row>
    <row r="1339" spans="1:21" x14ac:dyDescent="0.3">
      <c r="A1339" s="4" t="s">
        <v>616</v>
      </c>
      <c r="B1339" s="5"/>
      <c r="C1339" s="5"/>
      <c r="D1339" s="5"/>
      <c r="E1339" s="5"/>
      <c r="F1339" s="5"/>
      <c r="G1339" s="5"/>
      <c r="H1339" s="5"/>
      <c r="I1339" s="5"/>
      <c r="J1339" s="5"/>
    </row>
    <row r="1340" spans="1:21" x14ac:dyDescent="0.3">
      <c r="A1340" s="6" t="s">
        <v>5</v>
      </c>
      <c r="B1340" s="7"/>
      <c r="C1340" s="7" t="s">
        <v>617</v>
      </c>
      <c r="D1340" s="5"/>
      <c r="E1340" s="5"/>
      <c r="F1340" s="5"/>
      <c r="G1340" s="5"/>
      <c r="H1340" s="5"/>
      <c r="I1340" s="5"/>
      <c r="J1340" s="5"/>
    </row>
    <row r="1341" spans="1:21" x14ac:dyDescent="0.3">
      <c r="A1341" s="6" t="s">
        <v>10</v>
      </c>
      <c r="B1341" s="7"/>
      <c r="C1341" s="7" t="s">
        <v>618</v>
      </c>
      <c r="D1341" s="5"/>
      <c r="E1341" s="5"/>
      <c r="F1341" s="5"/>
      <c r="G1341" s="5"/>
      <c r="H1341" s="5"/>
      <c r="I1341" s="5"/>
      <c r="J1341" s="5"/>
    </row>
    <row r="1342" spans="1:21" x14ac:dyDescent="0.3">
      <c r="A1342" s="6" t="s">
        <v>12</v>
      </c>
      <c r="B1342" s="7"/>
      <c r="C1342" s="7" t="s">
        <v>13</v>
      </c>
      <c r="D1342" s="5"/>
      <c r="E1342" s="5"/>
      <c r="F1342" s="5"/>
      <c r="G1342" s="5"/>
      <c r="H1342" s="5"/>
      <c r="I1342" s="5"/>
      <c r="J1342" s="5"/>
    </row>
    <row r="1343" spans="1:21" x14ac:dyDescent="0.3">
      <c r="A1343" s="6" t="s">
        <v>14</v>
      </c>
      <c r="B1343" s="7"/>
      <c r="C1343" s="7" t="s">
        <v>15</v>
      </c>
      <c r="D1343" s="5"/>
      <c r="E1343" s="5"/>
      <c r="F1343" s="5"/>
      <c r="G1343" s="5"/>
      <c r="H1343" s="5"/>
      <c r="I1343" s="5"/>
      <c r="J1343" s="5"/>
    </row>
    <row r="1344" spans="1:21" x14ac:dyDescent="0.3">
      <c r="A1344" s="6" t="s">
        <v>18</v>
      </c>
      <c r="B1344" s="7"/>
      <c r="C1344" s="7" t="s">
        <v>526</v>
      </c>
      <c r="D1344" s="5"/>
      <c r="E1344" s="5"/>
      <c r="F1344" s="5"/>
      <c r="G1344" s="5"/>
      <c r="H1344" s="5"/>
      <c r="I1344" s="5"/>
      <c r="J1344" s="5"/>
    </row>
    <row r="1345" spans="1:21" x14ac:dyDescent="0.3">
      <c r="A1345" s="6" t="s">
        <v>21</v>
      </c>
      <c r="B1345" s="7"/>
      <c r="C1345" s="8">
        <v>1199.27</v>
      </c>
      <c r="D1345" s="5"/>
      <c r="E1345" s="5"/>
      <c r="F1345" s="5"/>
      <c r="G1345" s="5"/>
      <c r="H1345" s="5"/>
      <c r="I1345" s="5"/>
      <c r="J1345" s="5"/>
    </row>
    <row r="1346" spans="1:21" x14ac:dyDescent="0.3">
      <c r="A1346" s="6" t="s">
        <v>22</v>
      </c>
      <c r="B1346" s="7"/>
      <c r="C1346" s="8">
        <v>1199.27</v>
      </c>
      <c r="D1346" s="5"/>
      <c r="E1346" s="5"/>
      <c r="F1346" s="5"/>
      <c r="G1346" s="5"/>
      <c r="H1346" s="5"/>
      <c r="I1346" s="5"/>
      <c r="J1346" s="5"/>
    </row>
    <row r="1347" spans="1:21" ht="27.6" x14ac:dyDescent="0.3">
      <c r="A1347" s="9"/>
      <c r="B1347" s="9" t="s">
        <v>458</v>
      </c>
      <c r="C1347" s="9" t="s">
        <v>10</v>
      </c>
      <c r="D1347" s="9" t="s">
        <v>16</v>
      </c>
      <c r="E1347" s="10" t="s">
        <v>18</v>
      </c>
      <c r="F1347" s="11" t="s">
        <v>21</v>
      </c>
      <c r="G1347" s="11" t="s">
        <v>22</v>
      </c>
      <c r="H1347" s="11" t="s">
        <v>23</v>
      </c>
      <c r="I1347" s="11" t="s">
        <v>21</v>
      </c>
      <c r="J1347" s="11" t="s">
        <v>22</v>
      </c>
      <c r="P1347" t="s">
        <v>21</v>
      </c>
      <c r="S1347" s="1" t="s">
        <v>23</v>
      </c>
      <c r="U1347" t="s">
        <v>21</v>
      </c>
    </row>
    <row r="1348" spans="1:21" x14ac:dyDescent="0.3">
      <c r="A1348" s="16" t="s">
        <v>65</v>
      </c>
      <c r="B1348" s="16" t="s">
        <v>619</v>
      </c>
      <c r="C1348" s="16" t="s">
        <v>620</v>
      </c>
      <c r="D1348" s="16" t="s">
        <v>621</v>
      </c>
      <c r="E1348" s="17" t="s">
        <v>159</v>
      </c>
      <c r="F1348" s="21">
        <f>G1348</f>
        <v>439.94</v>
      </c>
      <c r="G1348" s="14">
        <f t="shared" ref="G1348" si="455">ROUND($N$4*P1348,2)</f>
        <v>439.94</v>
      </c>
      <c r="H1348" s="21">
        <f>S1348</f>
        <v>0.02</v>
      </c>
      <c r="I1348" s="14">
        <f>TRUNC(G1348*H1348,2)</f>
        <v>8.7899999999999991</v>
      </c>
      <c r="J1348" s="21">
        <f>I1348</f>
        <v>8.7899999999999991</v>
      </c>
      <c r="P1348">
        <v>586.37</v>
      </c>
      <c r="S1348" s="3">
        <v>0.02</v>
      </c>
      <c r="U1348">
        <v>11.73</v>
      </c>
    </row>
    <row r="1349" spans="1:21" ht="39.6" x14ac:dyDescent="0.3">
      <c r="A1349" s="16" t="s">
        <v>65</v>
      </c>
      <c r="B1349" s="16" t="s">
        <v>622</v>
      </c>
      <c r="C1349" s="16" t="s">
        <v>623</v>
      </c>
      <c r="D1349" s="16" t="s">
        <v>551</v>
      </c>
      <c r="E1349" s="17" t="s">
        <v>159</v>
      </c>
      <c r="F1349" s="21">
        <f t="shared" ref="F1349:F1357" si="456">G1349</f>
        <v>61.41</v>
      </c>
      <c r="G1349" s="14">
        <f t="shared" ref="G1349:G1357" si="457">ROUND($N$4*P1349,2)</f>
        <v>61.41</v>
      </c>
      <c r="H1349" s="21">
        <f t="shared" ref="H1349:H1357" si="458">S1349</f>
        <v>0.13</v>
      </c>
      <c r="I1349" s="14">
        <f t="shared" ref="I1349:I1357" si="459">TRUNC(G1349*H1349,2)</f>
        <v>7.98</v>
      </c>
      <c r="J1349" s="21">
        <f t="shared" ref="J1349:J1357" si="460">I1349</f>
        <v>7.98</v>
      </c>
      <c r="P1349">
        <v>81.849999999999994</v>
      </c>
      <c r="S1349" s="3">
        <v>0.13</v>
      </c>
      <c r="U1349">
        <v>10.64</v>
      </c>
    </row>
    <row r="1350" spans="1:21" ht="39.6" x14ac:dyDescent="0.3">
      <c r="A1350" s="16" t="s">
        <v>65</v>
      </c>
      <c r="B1350" s="16" t="s">
        <v>624</v>
      </c>
      <c r="C1350" s="16" t="s">
        <v>625</v>
      </c>
      <c r="D1350" s="16" t="s">
        <v>551</v>
      </c>
      <c r="E1350" s="17" t="s">
        <v>159</v>
      </c>
      <c r="F1350" s="21">
        <f t="shared" si="456"/>
        <v>261.88</v>
      </c>
      <c r="G1350" s="14">
        <f t="shared" si="457"/>
        <v>261.88</v>
      </c>
      <c r="H1350" s="21">
        <f t="shared" si="458"/>
        <v>0.05</v>
      </c>
      <c r="I1350" s="14">
        <f t="shared" si="459"/>
        <v>13.09</v>
      </c>
      <c r="J1350" s="21">
        <f t="shared" si="460"/>
        <v>13.09</v>
      </c>
      <c r="P1350">
        <v>349.04</v>
      </c>
      <c r="S1350" s="3">
        <v>0.05</v>
      </c>
      <c r="U1350">
        <v>17.45</v>
      </c>
    </row>
    <row r="1351" spans="1:21" ht="39.6" x14ac:dyDescent="0.3">
      <c r="A1351" s="16" t="s">
        <v>65</v>
      </c>
      <c r="B1351" s="16" t="s">
        <v>626</v>
      </c>
      <c r="C1351" s="16" t="s">
        <v>627</v>
      </c>
      <c r="D1351" s="16" t="s">
        <v>551</v>
      </c>
      <c r="E1351" s="17" t="s">
        <v>159</v>
      </c>
      <c r="F1351" s="21">
        <f t="shared" si="456"/>
        <v>262.06</v>
      </c>
      <c r="G1351" s="14">
        <f t="shared" si="457"/>
        <v>262.06</v>
      </c>
      <c r="H1351" s="21">
        <f t="shared" si="458"/>
        <v>0.08</v>
      </c>
      <c r="I1351" s="14">
        <f t="shared" si="459"/>
        <v>20.96</v>
      </c>
      <c r="J1351" s="21">
        <f t="shared" si="460"/>
        <v>20.96</v>
      </c>
      <c r="P1351">
        <v>349.28</v>
      </c>
      <c r="S1351" s="3">
        <v>0.08</v>
      </c>
      <c r="U1351">
        <v>27.94</v>
      </c>
    </row>
    <row r="1352" spans="1:21" ht="39.6" x14ac:dyDescent="0.3">
      <c r="A1352" s="12" t="s">
        <v>25</v>
      </c>
      <c r="B1352" s="12" t="s">
        <v>532</v>
      </c>
      <c r="C1352" s="12" t="s">
        <v>533</v>
      </c>
      <c r="D1352" s="12" t="s">
        <v>534</v>
      </c>
      <c r="E1352" s="13" t="s">
        <v>535</v>
      </c>
      <c r="F1352" s="21">
        <f t="shared" si="456"/>
        <v>125.39</v>
      </c>
      <c r="G1352" s="14">
        <f t="shared" si="457"/>
        <v>125.39</v>
      </c>
      <c r="H1352" s="21">
        <f t="shared" si="458"/>
        <v>1</v>
      </c>
      <c r="I1352" s="14">
        <f>TRUNC(G1352*3%,2)+0.02</f>
        <v>3.78</v>
      </c>
      <c r="J1352" s="21">
        <f t="shared" si="460"/>
        <v>3.78</v>
      </c>
      <c r="P1352">
        <v>167.12</v>
      </c>
      <c r="S1352" s="2">
        <v>1</v>
      </c>
      <c r="U1352">
        <v>167.12</v>
      </c>
    </row>
    <row r="1353" spans="1:21" ht="26.4" x14ac:dyDescent="0.3">
      <c r="A1353" s="12" t="s">
        <v>25</v>
      </c>
      <c r="B1353" s="12" t="s">
        <v>628</v>
      </c>
      <c r="C1353" s="12" t="s">
        <v>629</v>
      </c>
      <c r="D1353" s="12" t="s">
        <v>182</v>
      </c>
      <c r="E1353" s="13" t="s">
        <v>526</v>
      </c>
      <c r="F1353" s="21">
        <f t="shared" si="456"/>
        <v>500.04</v>
      </c>
      <c r="G1353" s="14">
        <f t="shared" si="457"/>
        <v>500.04</v>
      </c>
      <c r="H1353" s="21">
        <f t="shared" si="458"/>
        <v>1</v>
      </c>
      <c r="I1353" s="14">
        <f t="shared" si="459"/>
        <v>500.04</v>
      </c>
      <c r="J1353" s="21">
        <f t="shared" si="460"/>
        <v>500.04</v>
      </c>
      <c r="P1353">
        <v>666.48</v>
      </c>
      <c r="S1353" s="2">
        <v>1</v>
      </c>
      <c r="U1353">
        <v>666.48</v>
      </c>
    </row>
    <row r="1354" spans="1:21" x14ac:dyDescent="0.3">
      <c r="A1354" s="12" t="s">
        <v>25</v>
      </c>
      <c r="B1354" s="12" t="s">
        <v>630</v>
      </c>
      <c r="C1354" s="12" t="s">
        <v>631</v>
      </c>
      <c r="D1354" s="12" t="s">
        <v>182</v>
      </c>
      <c r="E1354" s="13" t="s">
        <v>526</v>
      </c>
      <c r="F1354" s="21">
        <f t="shared" si="456"/>
        <v>237.98</v>
      </c>
      <c r="G1354" s="14">
        <f t="shared" si="457"/>
        <v>237.98</v>
      </c>
      <c r="H1354" s="21">
        <f t="shared" si="458"/>
        <v>1</v>
      </c>
      <c r="I1354" s="14">
        <f t="shared" si="459"/>
        <v>237.98</v>
      </c>
      <c r="J1354" s="21">
        <f t="shared" si="460"/>
        <v>237.98</v>
      </c>
      <c r="P1354">
        <v>317.19</v>
      </c>
      <c r="S1354" s="2">
        <v>1</v>
      </c>
      <c r="U1354">
        <v>317.19</v>
      </c>
    </row>
    <row r="1355" spans="1:21" ht="26.4" x14ac:dyDescent="0.3">
      <c r="A1355" s="12" t="s">
        <v>25</v>
      </c>
      <c r="B1355" s="12" t="s">
        <v>552</v>
      </c>
      <c r="C1355" s="12" t="s">
        <v>553</v>
      </c>
      <c r="D1355" s="12" t="s">
        <v>28</v>
      </c>
      <c r="E1355" s="13" t="s">
        <v>530</v>
      </c>
      <c r="F1355" s="21">
        <f t="shared" si="456"/>
        <v>25.45</v>
      </c>
      <c r="G1355" s="14">
        <f t="shared" si="457"/>
        <v>25.45</v>
      </c>
      <c r="H1355" s="21">
        <f t="shared" si="458"/>
        <v>2</v>
      </c>
      <c r="I1355" s="14">
        <f t="shared" si="459"/>
        <v>50.9</v>
      </c>
      <c r="J1355" s="21">
        <f t="shared" si="460"/>
        <v>50.9</v>
      </c>
      <c r="P1355">
        <v>33.92</v>
      </c>
      <c r="S1355" s="2">
        <v>2</v>
      </c>
      <c r="U1355">
        <v>67.84</v>
      </c>
    </row>
    <row r="1356" spans="1:21" ht="26.4" x14ac:dyDescent="0.3">
      <c r="A1356" s="12" t="s">
        <v>25</v>
      </c>
      <c r="B1356" s="12" t="s">
        <v>632</v>
      </c>
      <c r="C1356" s="12" t="s">
        <v>633</v>
      </c>
      <c r="D1356" s="12" t="s">
        <v>182</v>
      </c>
      <c r="E1356" s="13" t="s">
        <v>526</v>
      </c>
      <c r="F1356" s="21">
        <f t="shared" si="456"/>
        <v>281.27</v>
      </c>
      <c r="G1356" s="14">
        <f t="shared" si="457"/>
        <v>281.27</v>
      </c>
      <c r="H1356" s="21">
        <f t="shared" si="458"/>
        <v>1</v>
      </c>
      <c r="I1356" s="14">
        <f t="shared" si="459"/>
        <v>281.27</v>
      </c>
      <c r="J1356" s="21">
        <f t="shared" si="460"/>
        <v>281.27</v>
      </c>
      <c r="P1356">
        <v>374.89</v>
      </c>
      <c r="S1356" s="2">
        <v>1</v>
      </c>
      <c r="U1356">
        <v>374.89</v>
      </c>
    </row>
    <row r="1357" spans="1:21" x14ac:dyDescent="0.3">
      <c r="A1357" s="12" t="s">
        <v>25</v>
      </c>
      <c r="B1357" s="12" t="s">
        <v>554</v>
      </c>
      <c r="C1357" s="12" t="s">
        <v>555</v>
      </c>
      <c r="D1357" s="12" t="s">
        <v>28</v>
      </c>
      <c r="E1357" s="13" t="s">
        <v>530</v>
      </c>
      <c r="F1357" s="21">
        <f t="shared" si="456"/>
        <v>18.62</v>
      </c>
      <c r="G1357" s="14">
        <f t="shared" si="457"/>
        <v>18.62</v>
      </c>
      <c r="H1357" s="21">
        <f t="shared" si="458"/>
        <v>4</v>
      </c>
      <c r="I1357" s="14">
        <f t="shared" si="459"/>
        <v>74.48</v>
      </c>
      <c r="J1357" s="21">
        <f t="shared" si="460"/>
        <v>74.48</v>
      </c>
      <c r="P1357">
        <v>24.82</v>
      </c>
      <c r="S1357" s="2">
        <v>4</v>
      </c>
      <c r="U1357">
        <v>99.28</v>
      </c>
    </row>
    <row r="1359" spans="1:21" x14ac:dyDescent="0.3">
      <c r="A1359" s="4" t="s">
        <v>634</v>
      </c>
      <c r="B1359" s="5"/>
      <c r="C1359" s="5"/>
      <c r="D1359" s="5"/>
      <c r="E1359" s="5"/>
      <c r="F1359" s="5"/>
      <c r="G1359" s="5"/>
      <c r="H1359" s="5"/>
      <c r="I1359" s="5"/>
      <c r="J1359" s="5"/>
      <c r="K1359" s="5"/>
    </row>
    <row r="1360" spans="1:21" x14ac:dyDescent="0.3">
      <c r="A1360" s="6" t="s">
        <v>5</v>
      </c>
      <c r="B1360" s="7"/>
      <c r="C1360" s="7" t="s">
        <v>635</v>
      </c>
      <c r="D1360" s="5"/>
      <c r="E1360" s="5"/>
      <c r="F1360" s="5"/>
      <c r="G1360" s="5"/>
      <c r="H1360" s="5"/>
      <c r="I1360" s="5"/>
      <c r="J1360" s="5"/>
      <c r="K1360" s="5"/>
    </row>
    <row r="1361" spans="1:21" x14ac:dyDescent="0.3">
      <c r="A1361" s="6" t="s">
        <v>10</v>
      </c>
      <c r="B1361" s="7"/>
      <c r="C1361" s="7" t="s">
        <v>636</v>
      </c>
      <c r="D1361" s="5"/>
      <c r="E1361" s="5"/>
      <c r="F1361" s="5"/>
      <c r="G1361" s="5"/>
      <c r="H1361" s="5"/>
      <c r="I1361" s="5"/>
      <c r="J1361" s="5"/>
      <c r="K1361" s="5"/>
    </row>
    <row r="1362" spans="1:21" x14ac:dyDescent="0.3">
      <c r="A1362" s="6" t="s">
        <v>12</v>
      </c>
      <c r="B1362" s="7"/>
      <c r="C1362" s="7" t="s">
        <v>13</v>
      </c>
      <c r="D1362" s="5"/>
      <c r="E1362" s="5"/>
      <c r="F1362" s="5"/>
      <c r="G1362" s="5"/>
      <c r="H1362" s="5"/>
      <c r="I1362" s="5"/>
      <c r="J1362" s="5"/>
      <c r="K1362" s="5"/>
    </row>
    <row r="1363" spans="1:21" x14ac:dyDescent="0.3">
      <c r="A1363" s="6" t="s">
        <v>14</v>
      </c>
      <c r="B1363" s="7"/>
      <c r="C1363" s="7" t="s">
        <v>15</v>
      </c>
      <c r="D1363" s="5"/>
      <c r="E1363" s="5"/>
      <c r="F1363" s="5"/>
      <c r="G1363" s="5"/>
      <c r="H1363" s="5"/>
      <c r="I1363" s="5"/>
      <c r="J1363" s="5"/>
      <c r="K1363" s="5"/>
    </row>
    <row r="1364" spans="1:21" x14ac:dyDescent="0.3">
      <c r="A1364" s="6" t="s">
        <v>16</v>
      </c>
      <c r="B1364" s="7"/>
      <c r="C1364" s="7" t="s">
        <v>577</v>
      </c>
      <c r="D1364" s="5"/>
      <c r="E1364" s="5"/>
      <c r="F1364" s="5"/>
      <c r="G1364" s="5"/>
      <c r="H1364" s="5"/>
      <c r="I1364" s="5"/>
      <c r="J1364" s="5"/>
      <c r="K1364" s="5"/>
    </row>
    <row r="1365" spans="1:21" x14ac:dyDescent="0.3">
      <c r="A1365" s="6" t="s">
        <v>18</v>
      </c>
      <c r="B1365" s="7"/>
      <c r="C1365" s="7" t="s">
        <v>190</v>
      </c>
      <c r="D1365" s="5"/>
      <c r="E1365" s="5"/>
      <c r="F1365" s="5"/>
      <c r="G1365" s="5"/>
      <c r="H1365" s="5"/>
      <c r="I1365" s="5"/>
      <c r="J1365" s="5"/>
      <c r="K1365" s="5"/>
    </row>
    <row r="1366" spans="1:21" x14ac:dyDescent="0.3">
      <c r="A1366" s="6" t="s">
        <v>20</v>
      </c>
      <c r="B1366" s="7"/>
      <c r="C1366" s="7"/>
      <c r="D1366" s="5"/>
      <c r="E1366" s="5"/>
      <c r="F1366" s="5"/>
      <c r="G1366" s="5"/>
      <c r="H1366" s="5"/>
      <c r="I1366" s="5"/>
      <c r="J1366" s="5"/>
      <c r="K1366" s="5"/>
    </row>
    <row r="1367" spans="1:21" x14ac:dyDescent="0.3">
      <c r="A1367" s="6" t="s">
        <v>21</v>
      </c>
      <c r="B1367" s="7"/>
      <c r="C1367" s="7">
        <v>183.37</v>
      </c>
      <c r="D1367" s="5"/>
      <c r="E1367" s="5"/>
      <c r="F1367" s="5"/>
      <c r="G1367" s="5"/>
      <c r="H1367" s="5"/>
      <c r="I1367" s="5"/>
      <c r="J1367" s="5"/>
      <c r="K1367" s="5"/>
    </row>
    <row r="1368" spans="1:21" x14ac:dyDescent="0.3">
      <c r="A1368" s="6" t="s">
        <v>22</v>
      </c>
      <c r="B1368" s="7"/>
      <c r="C1368" s="7">
        <v>183.37</v>
      </c>
      <c r="D1368" s="5"/>
      <c r="E1368" s="5"/>
      <c r="F1368" s="5"/>
      <c r="G1368" s="5"/>
      <c r="H1368" s="5"/>
      <c r="I1368" s="5"/>
      <c r="J1368" s="5"/>
      <c r="K1368" s="5"/>
    </row>
    <row r="1369" spans="1:21" ht="27.6" x14ac:dyDescent="0.3">
      <c r="A1369" s="9"/>
      <c r="B1369" s="9" t="s">
        <v>5</v>
      </c>
      <c r="C1369" s="9" t="s">
        <v>10</v>
      </c>
      <c r="D1369" s="9" t="s">
        <v>16</v>
      </c>
      <c r="E1369" s="10" t="s">
        <v>18</v>
      </c>
      <c r="F1369" s="11" t="s">
        <v>21</v>
      </c>
      <c r="G1369" s="11" t="s">
        <v>22</v>
      </c>
      <c r="H1369" s="11" t="s">
        <v>23</v>
      </c>
      <c r="I1369" s="11" t="s">
        <v>24</v>
      </c>
      <c r="J1369" s="11" t="s">
        <v>21</v>
      </c>
      <c r="K1369" s="11" t="s">
        <v>22</v>
      </c>
      <c r="P1369" t="s">
        <v>21</v>
      </c>
      <c r="S1369" s="1" t="s">
        <v>23</v>
      </c>
      <c r="U1369" t="s">
        <v>24</v>
      </c>
    </row>
    <row r="1370" spans="1:21" ht="26.4" x14ac:dyDescent="0.3">
      <c r="A1370" s="16" t="s">
        <v>65</v>
      </c>
      <c r="B1370" s="16" t="s">
        <v>637</v>
      </c>
      <c r="C1370" s="16" t="s">
        <v>638</v>
      </c>
      <c r="D1370" s="16" t="s">
        <v>68</v>
      </c>
      <c r="E1370" s="17" t="s">
        <v>29</v>
      </c>
      <c r="F1370" s="14">
        <f t="shared" ref="F1370:F1376" si="461">G1370</f>
        <v>62.76</v>
      </c>
      <c r="G1370" s="14">
        <f t="shared" ref="G1370:G1376" si="462">ROUND($N$4*P1370,2)</f>
        <v>62.76</v>
      </c>
      <c r="H1370" s="14">
        <f t="shared" ref="H1370:H1376" si="463">S1370</f>
        <v>0.06</v>
      </c>
      <c r="I1370" s="14">
        <f t="shared" ref="I1370:I1376" si="464">U1370</f>
        <v>0</v>
      </c>
      <c r="J1370" s="14">
        <f t="shared" ref="J1370:J1373" si="465">TRUNC(F1370*H1370,2)</f>
        <v>3.76</v>
      </c>
      <c r="K1370" s="14">
        <f t="shared" ref="K1370:K1376" si="466">J1370</f>
        <v>3.76</v>
      </c>
      <c r="P1370">
        <v>83.65</v>
      </c>
      <c r="S1370" s="3">
        <v>0.06</v>
      </c>
      <c r="U1370">
        <v>0</v>
      </c>
    </row>
    <row r="1371" spans="1:21" ht="26.4" x14ac:dyDescent="0.3">
      <c r="A1371" s="16" t="s">
        <v>65</v>
      </c>
      <c r="B1371" s="16" t="s">
        <v>578</v>
      </c>
      <c r="C1371" s="16" t="s">
        <v>579</v>
      </c>
      <c r="D1371" s="16" t="s">
        <v>580</v>
      </c>
      <c r="E1371" s="17" t="s">
        <v>159</v>
      </c>
      <c r="F1371" s="14">
        <f t="shared" si="461"/>
        <v>342.82</v>
      </c>
      <c r="G1371" s="14">
        <f t="shared" si="462"/>
        <v>342.82</v>
      </c>
      <c r="H1371" s="14">
        <f t="shared" si="463"/>
        <v>3.0000000000000001E-3</v>
      </c>
      <c r="I1371" s="14">
        <f t="shared" si="464"/>
        <v>0</v>
      </c>
      <c r="J1371" s="14">
        <f t="shared" si="465"/>
        <v>1.02</v>
      </c>
      <c r="K1371" s="14">
        <f t="shared" si="466"/>
        <v>1.02</v>
      </c>
      <c r="P1371">
        <v>456.92</v>
      </c>
      <c r="S1371" s="3">
        <v>3.0000000000000001E-3</v>
      </c>
      <c r="U1371">
        <v>0</v>
      </c>
    </row>
    <row r="1372" spans="1:21" ht="79.2" x14ac:dyDescent="0.3">
      <c r="A1372" s="16" t="s">
        <v>65</v>
      </c>
      <c r="B1372" s="16" t="s">
        <v>392</v>
      </c>
      <c r="C1372" s="16" t="s">
        <v>393</v>
      </c>
      <c r="D1372" s="16" t="s">
        <v>68</v>
      </c>
      <c r="E1372" s="17" t="s">
        <v>29</v>
      </c>
      <c r="F1372" s="14">
        <f t="shared" si="461"/>
        <v>49.92</v>
      </c>
      <c r="G1372" s="14">
        <f t="shared" si="462"/>
        <v>49.92</v>
      </c>
      <c r="H1372" s="14">
        <f t="shared" si="463"/>
        <v>0.06</v>
      </c>
      <c r="I1372" s="14">
        <f t="shared" si="464"/>
        <v>0</v>
      </c>
      <c r="J1372" s="14">
        <f t="shared" si="465"/>
        <v>2.99</v>
      </c>
      <c r="K1372" s="14">
        <f t="shared" si="466"/>
        <v>2.99</v>
      </c>
      <c r="P1372">
        <v>66.53</v>
      </c>
      <c r="S1372" s="3">
        <v>0.06</v>
      </c>
      <c r="U1372">
        <v>0</v>
      </c>
    </row>
    <row r="1373" spans="1:21" ht="26.4" x14ac:dyDescent="0.3">
      <c r="A1373" s="12" t="s">
        <v>25</v>
      </c>
      <c r="B1373" s="12" t="s">
        <v>639</v>
      </c>
      <c r="C1373" s="12" t="s">
        <v>640</v>
      </c>
      <c r="D1373" s="12" t="s">
        <v>182</v>
      </c>
      <c r="E1373" s="13" t="s">
        <v>190</v>
      </c>
      <c r="F1373" s="14">
        <f t="shared" si="461"/>
        <v>129.35</v>
      </c>
      <c r="G1373" s="14">
        <f t="shared" si="462"/>
        <v>129.35</v>
      </c>
      <c r="H1373" s="14">
        <f t="shared" si="463"/>
        <v>1</v>
      </c>
      <c r="I1373" s="14">
        <f t="shared" si="464"/>
        <v>0</v>
      </c>
      <c r="J1373" s="14">
        <f t="shared" si="465"/>
        <v>129.35</v>
      </c>
      <c r="K1373" s="14">
        <f t="shared" si="466"/>
        <v>129.35</v>
      </c>
      <c r="P1373">
        <v>172.4</v>
      </c>
      <c r="S1373" s="2">
        <v>1</v>
      </c>
      <c r="U1373">
        <v>0</v>
      </c>
    </row>
    <row r="1374" spans="1:21" ht="26.4" x14ac:dyDescent="0.3">
      <c r="A1374" s="12" t="s">
        <v>25</v>
      </c>
      <c r="B1374" s="12" t="s">
        <v>641</v>
      </c>
      <c r="C1374" s="12" t="s">
        <v>642</v>
      </c>
      <c r="D1374" s="12" t="s">
        <v>28</v>
      </c>
      <c r="E1374" s="13" t="s">
        <v>29</v>
      </c>
      <c r="F1374" s="14">
        <f t="shared" si="461"/>
        <v>22.56</v>
      </c>
      <c r="G1374" s="14">
        <f t="shared" si="462"/>
        <v>22.56</v>
      </c>
      <c r="H1374" s="14">
        <f t="shared" si="463"/>
        <v>0.08</v>
      </c>
      <c r="I1374" s="14">
        <f t="shared" si="464"/>
        <v>3</v>
      </c>
      <c r="J1374" s="19">
        <f>TRUNC(F1374*H1374,2)+(F1374*H1374*3%)</f>
        <v>1.854144</v>
      </c>
      <c r="K1374" s="19">
        <f t="shared" si="466"/>
        <v>1.854144</v>
      </c>
      <c r="P1374">
        <v>30.07</v>
      </c>
      <c r="S1374" s="2">
        <v>0.08</v>
      </c>
      <c r="U1374">
        <v>3</v>
      </c>
    </row>
    <row r="1375" spans="1:21" ht="26.4" x14ac:dyDescent="0.3">
      <c r="A1375" s="12" t="s">
        <v>25</v>
      </c>
      <c r="B1375" s="12" t="s">
        <v>643</v>
      </c>
      <c r="C1375" s="12" t="s">
        <v>644</v>
      </c>
      <c r="D1375" s="12" t="s">
        <v>28</v>
      </c>
      <c r="E1375" s="13" t="s">
        <v>29</v>
      </c>
      <c r="F1375" s="14">
        <f t="shared" si="461"/>
        <v>20.95</v>
      </c>
      <c r="G1375" s="14">
        <f t="shared" si="462"/>
        <v>20.95</v>
      </c>
      <c r="H1375" s="14">
        <f t="shared" si="463"/>
        <v>0.9</v>
      </c>
      <c r="I1375" s="14">
        <f t="shared" si="464"/>
        <v>3</v>
      </c>
      <c r="J1375" s="19">
        <f>TRUNC(F1375*H1375,2)+(F1375*H1375*3%)+0.02</f>
        <v>19.435650000000003</v>
      </c>
      <c r="K1375" s="19">
        <f t="shared" si="466"/>
        <v>19.435650000000003</v>
      </c>
      <c r="P1375">
        <v>27.92</v>
      </c>
      <c r="S1375" s="2">
        <v>0.9</v>
      </c>
      <c r="U1375">
        <v>3</v>
      </c>
    </row>
    <row r="1376" spans="1:21" ht="26.4" x14ac:dyDescent="0.3">
      <c r="A1376" s="12" t="s">
        <v>25</v>
      </c>
      <c r="B1376" s="12" t="s">
        <v>77</v>
      </c>
      <c r="C1376" s="12" t="s">
        <v>78</v>
      </c>
      <c r="D1376" s="12" t="s">
        <v>28</v>
      </c>
      <c r="E1376" s="13" t="s">
        <v>29</v>
      </c>
      <c r="F1376" s="14">
        <f t="shared" si="461"/>
        <v>15.15</v>
      </c>
      <c r="G1376" s="14">
        <f t="shared" si="462"/>
        <v>15.15</v>
      </c>
      <c r="H1376" s="14">
        <f t="shared" si="463"/>
        <v>1.6</v>
      </c>
      <c r="I1376" s="14">
        <f t="shared" si="464"/>
        <v>3</v>
      </c>
      <c r="J1376" s="19">
        <f>TRUNC(F1376*H1376,2)+(F1376*H1376*3%)</f>
        <v>24.967199999999998</v>
      </c>
      <c r="K1376" s="19">
        <f t="shared" si="466"/>
        <v>24.967199999999998</v>
      </c>
      <c r="P1376">
        <v>20.190000000000001</v>
      </c>
      <c r="S1376" s="2">
        <v>1.6</v>
      </c>
      <c r="U1376">
        <v>3</v>
      </c>
    </row>
    <row r="1378" spans="1:21" x14ac:dyDescent="0.3">
      <c r="A1378" s="4" t="s">
        <v>647</v>
      </c>
      <c r="B1378" s="5"/>
      <c r="C1378" s="5"/>
      <c r="D1378" s="5"/>
      <c r="E1378" s="5"/>
      <c r="F1378" s="5"/>
      <c r="G1378" s="5"/>
      <c r="H1378" s="5"/>
      <c r="I1378" s="5"/>
      <c r="J1378" s="5"/>
      <c r="K1378" s="5"/>
    </row>
    <row r="1379" spans="1:21" x14ac:dyDescent="0.3">
      <c r="A1379" s="6" t="s">
        <v>5</v>
      </c>
      <c r="B1379" s="7"/>
      <c r="C1379" s="7" t="s">
        <v>648</v>
      </c>
      <c r="D1379" s="5"/>
      <c r="E1379" s="5"/>
      <c r="F1379" s="5"/>
      <c r="G1379" s="5"/>
      <c r="H1379" s="5"/>
      <c r="I1379" s="5"/>
      <c r="J1379" s="5"/>
      <c r="K1379" s="5"/>
    </row>
    <row r="1380" spans="1:21" x14ac:dyDescent="0.3">
      <c r="A1380" s="6" t="s">
        <v>10</v>
      </c>
      <c r="B1380" s="7"/>
      <c r="C1380" s="7" t="s">
        <v>649</v>
      </c>
      <c r="D1380" s="5"/>
      <c r="E1380" s="5"/>
      <c r="F1380" s="5"/>
      <c r="G1380" s="5"/>
      <c r="H1380" s="5"/>
      <c r="I1380" s="5"/>
      <c r="J1380" s="5"/>
      <c r="K1380" s="5"/>
    </row>
    <row r="1381" spans="1:21" x14ac:dyDescent="0.3">
      <c r="A1381" s="6" t="s">
        <v>12</v>
      </c>
      <c r="B1381" s="7"/>
      <c r="C1381" s="7" t="s">
        <v>13</v>
      </c>
      <c r="D1381" s="5"/>
      <c r="E1381" s="5"/>
      <c r="F1381" s="5"/>
      <c r="G1381" s="5"/>
      <c r="H1381" s="5"/>
      <c r="I1381" s="5"/>
      <c r="J1381" s="5"/>
      <c r="K1381" s="5"/>
    </row>
    <row r="1382" spans="1:21" x14ac:dyDescent="0.3">
      <c r="A1382" s="6" t="s">
        <v>14</v>
      </c>
      <c r="B1382" s="7"/>
      <c r="C1382" s="7" t="s">
        <v>15</v>
      </c>
      <c r="D1382" s="5"/>
      <c r="E1382" s="5"/>
      <c r="F1382" s="5"/>
      <c r="G1382" s="5"/>
      <c r="H1382" s="5"/>
      <c r="I1382" s="5"/>
      <c r="J1382" s="5"/>
      <c r="K1382" s="5"/>
    </row>
    <row r="1383" spans="1:21" x14ac:dyDescent="0.3">
      <c r="A1383" s="6" t="s">
        <v>16</v>
      </c>
      <c r="B1383" s="7"/>
      <c r="C1383" s="7" t="s">
        <v>577</v>
      </c>
      <c r="D1383" s="5"/>
      <c r="E1383" s="5"/>
      <c r="F1383" s="5"/>
      <c r="G1383" s="5"/>
      <c r="H1383" s="5"/>
      <c r="I1383" s="5"/>
      <c r="J1383" s="5"/>
      <c r="K1383" s="5"/>
    </row>
    <row r="1384" spans="1:21" x14ac:dyDescent="0.3">
      <c r="A1384" s="6" t="s">
        <v>18</v>
      </c>
      <c r="B1384" s="7"/>
      <c r="C1384" s="7" t="s">
        <v>190</v>
      </c>
      <c r="D1384" s="5"/>
      <c r="E1384" s="5"/>
      <c r="F1384" s="5"/>
      <c r="G1384" s="5"/>
      <c r="H1384" s="5"/>
      <c r="I1384" s="5"/>
      <c r="J1384" s="5"/>
      <c r="K1384" s="5"/>
    </row>
    <row r="1385" spans="1:21" x14ac:dyDescent="0.3">
      <c r="A1385" s="6" t="s">
        <v>20</v>
      </c>
      <c r="B1385" s="7"/>
      <c r="C1385" s="7"/>
      <c r="D1385" s="5"/>
      <c r="E1385" s="5"/>
      <c r="F1385" s="5"/>
      <c r="G1385" s="5"/>
      <c r="H1385" s="5"/>
      <c r="I1385" s="5"/>
      <c r="J1385" s="5"/>
      <c r="K1385" s="5"/>
    </row>
    <row r="1386" spans="1:21" x14ac:dyDescent="0.3">
      <c r="A1386" s="6" t="s">
        <v>21</v>
      </c>
      <c r="B1386" s="7"/>
      <c r="C1386" s="7">
        <v>338.85</v>
      </c>
      <c r="D1386" s="5"/>
      <c r="E1386" s="5"/>
      <c r="F1386" s="5"/>
      <c r="G1386" s="5"/>
      <c r="H1386" s="5"/>
      <c r="I1386" s="5"/>
      <c r="J1386" s="5"/>
      <c r="K1386" s="5"/>
    </row>
    <row r="1387" spans="1:21" x14ac:dyDescent="0.3">
      <c r="A1387" s="6" t="s">
        <v>22</v>
      </c>
      <c r="B1387" s="7"/>
      <c r="C1387" s="7">
        <v>338.85</v>
      </c>
      <c r="D1387" s="5"/>
      <c r="E1387" s="5"/>
      <c r="F1387" s="5"/>
      <c r="G1387" s="5"/>
      <c r="H1387" s="5"/>
      <c r="I1387" s="5"/>
      <c r="J1387" s="5"/>
      <c r="K1387" s="5"/>
    </row>
    <row r="1388" spans="1:21" ht="27.6" x14ac:dyDescent="0.3">
      <c r="A1388" s="9"/>
      <c r="B1388" s="9" t="s">
        <v>5</v>
      </c>
      <c r="C1388" s="9" t="s">
        <v>10</v>
      </c>
      <c r="D1388" s="9" t="s">
        <v>16</v>
      </c>
      <c r="E1388" s="10" t="s">
        <v>18</v>
      </c>
      <c r="F1388" s="11" t="s">
        <v>21</v>
      </c>
      <c r="G1388" s="11" t="s">
        <v>22</v>
      </c>
      <c r="H1388" s="11" t="s">
        <v>23</v>
      </c>
      <c r="I1388" s="11" t="s">
        <v>24</v>
      </c>
      <c r="J1388" s="11" t="s">
        <v>21</v>
      </c>
      <c r="K1388" s="11" t="s">
        <v>22</v>
      </c>
      <c r="P1388" t="s">
        <v>21</v>
      </c>
      <c r="S1388" s="1" t="s">
        <v>23</v>
      </c>
      <c r="U1388" t="s">
        <v>24</v>
      </c>
    </row>
    <row r="1389" spans="1:21" ht="26.4" x14ac:dyDescent="0.3">
      <c r="A1389" s="16" t="s">
        <v>65</v>
      </c>
      <c r="B1389" s="16" t="s">
        <v>637</v>
      </c>
      <c r="C1389" s="16" t="s">
        <v>638</v>
      </c>
      <c r="D1389" s="16" t="s">
        <v>68</v>
      </c>
      <c r="E1389" s="17" t="s">
        <v>29</v>
      </c>
      <c r="F1389" s="14">
        <f t="shared" ref="F1389:F1395" si="467">G1389</f>
        <v>62.76</v>
      </c>
      <c r="G1389" s="14">
        <f t="shared" ref="G1389:G1395" si="468">ROUND($N$4*P1389,2)</f>
        <v>62.76</v>
      </c>
      <c r="H1389" s="14">
        <f t="shared" ref="H1389:H1395" si="469">S1389</f>
        <v>0.12</v>
      </c>
      <c r="I1389" s="14">
        <f t="shared" ref="I1389:I1395" si="470">U1389</f>
        <v>0</v>
      </c>
      <c r="J1389" s="14">
        <f t="shared" ref="J1389:J1395" si="471">TRUNC(F1389*H1389,2)</f>
        <v>7.53</v>
      </c>
      <c r="K1389" s="14">
        <f t="shared" ref="K1389:K1395" si="472">J1389</f>
        <v>7.53</v>
      </c>
      <c r="P1389">
        <v>83.65</v>
      </c>
      <c r="S1389" s="3">
        <v>0.12</v>
      </c>
      <c r="U1389">
        <v>0</v>
      </c>
    </row>
    <row r="1390" spans="1:21" ht="26.4" x14ac:dyDescent="0.3">
      <c r="A1390" s="16" t="s">
        <v>65</v>
      </c>
      <c r="B1390" s="16" t="s">
        <v>578</v>
      </c>
      <c r="C1390" s="16" t="s">
        <v>579</v>
      </c>
      <c r="D1390" s="16" t="s">
        <v>580</v>
      </c>
      <c r="E1390" s="17" t="s">
        <v>159</v>
      </c>
      <c r="F1390" s="14">
        <f t="shared" si="467"/>
        <v>342.82</v>
      </c>
      <c r="G1390" s="14">
        <f t="shared" si="468"/>
        <v>342.82</v>
      </c>
      <c r="H1390" s="14">
        <f t="shared" si="469"/>
        <v>5.0000000000000001E-3</v>
      </c>
      <c r="I1390" s="14">
        <f t="shared" si="470"/>
        <v>0</v>
      </c>
      <c r="J1390" s="14">
        <f t="shared" si="471"/>
        <v>1.71</v>
      </c>
      <c r="K1390" s="14">
        <f t="shared" si="472"/>
        <v>1.71</v>
      </c>
      <c r="P1390">
        <v>456.92</v>
      </c>
      <c r="S1390" s="3">
        <v>5.0000000000000001E-3</v>
      </c>
      <c r="U1390">
        <v>0</v>
      </c>
    </row>
    <row r="1391" spans="1:21" ht="79.2" x14ac:dyDescent="0.3">
      <c r="A1391" s="16" t="s">
        <v>65</v>
      </c>
      <c r="B1391" s="16" t="s">
        <v>392</v>
      </c>
      <c r="C1391" s="16" t="s">
        <v>393</v>
      </c>
      <c r="D1391" s="16" t="s">
        <v>68</v>
      </c>
      <c r="E1391" s="17" t="s">
        <v>29</v>
      </c>
      <c r="F1391" s="14">
        <f t="shared" si="467"/>
        <v>49.92</v>
      </c>
      <c r="G1391" s="14">
        <f t="shared" si="468"/>
        <v>49.92</v>
      </c>
      <c r="H1391" s="14">
        <f t="shared" si="469"/>
        <v>0.12</v>
      </c>
      <c r="I1391" s="14">
        <f t="shared" si="470"/>
        <v>0</v>
      </c>
      <c r="J1391" s="14">
        <f t="shared" si="471"/>
        <v>5.99</v>
      </c>
      <c r="K1391" s="14">
        <f t="shared" si="472"/>
        <v>5.99</v>
      </c>
      <c r="P1391">
        <v>66.53</v>
      </c>
      <c r="S1391" s="3">
        <v>0.12</v>
      </c>
      <c r="U1391">
        <v>0</v>
      </c>
    </row>
    <row r="1392" spans="1:21" ht="26.4" x14ac:dyDescent="0.3">
      <c r="A1392" s="12" t="s">
        <v>25</v>
      </c>
      <c r="B1392" s="12" t="s">
        <v>650</v>
      </c>
      <c r="C1392" s="12" t="s">
        <v>651</v>
      </c>
      <c r="D1392" s="12" t="s">
        <v>182</v>
      </c>
      <c r="E1392" s="13" t="s">
        <v>190</v>
      </c>
      <c r="F1392" s="14">
        <f t="shared" si="467"/>
        <v>257.05</v>
      </c>
      <c r="G1392" s="14">
        <f t="shared" si="468"/>
        <v>257.05</v>
      </c>
      <c r="H1392" s="14">
        <f t="shared" si="469"/>
        <v>1</v>
      </c>
      <c r="I1392" s="14">
        <f t="shared" si="470"/>
        <v>0</v>
      </c>
      <c r="J1392" s="14">
        <f t="shared" si="471"/>
        <v>257.05</v>
      </c>
      <c r="K1392" s="14">
        <f t="shared" si="472"/>
        <v>257.05</v>
      </c>
      <c r="P1392">
        <v>342.61</v>
      </c>
      <c r="S1392" s="2">
        <v>1</v>
      </c>
      <c r="U1392">
        <v>0</v>
      </c>
    </row>
    <row r="1393" spans="1:21" ht="26.4" x14ac:dyDescent="0.3">
      <c r="A1393" s="12" t="s">
        <v>25</v>
      </c>
      <c r="B1393" s="12" t="s">
        <v>641</v>
      </c>
      <c r="C1393" s="12" t="s">
        <v>642</v>
      </c>
      <c r="D1393" s="12" t="s">
        <v>28</v>
      </c>
      <c r="E1393" s="13" t="s">
        <v>29</v>
      </c>
      <c r="F1393" s="14">
        <f t="shared" si="467"/>
        <v>22.56</v>
      </c>
      <c r="G1393" s="14">
        <f t="shared" si="468"/>
        <v>22.56</v>
      </c>
      <c r="H1393" s="14">
        <f t="shared" si="469"/>
        <v>0.08</v>
      </c>
      <c r="I1393" s="14">
        <f t="shared" si="470"/>
        <v>3</v>
      </c>
      <c r="J1393" s="19">
        <f t="shared" ref="J1393:J1395" si="473">TRUNC(F1393*H1393,2)+(F1393*H1393*3%)</f>
        <v>1.854144</v>
      </c>
      <c r="K1393" s="19">
        <f t="shared" si="472"/>
        <v>1.854144</v>
      </c>
      <c r="P1393">
        <v>30.07</v>
      </c>
      <c r="S1393" s="2">
        <v>0.08</v>
      </c>
      <c r="U1393">
        <v>3</v>
      </c>
    </row>
    <row r="1394" spans="1:21" ht="26.4" x14ac:dyDescent="0.3">
      <c r="A1394" s="12" t="s">
        <v>25</v>
      </c>
      <c r="B1394" s="12" t="s">
        <v>643</v>
      </c>
      <c r="C1394" s="12" t="s">
        <v>644</v>
      </c>
      <c r="D1394" s="12" t="s">
        <v>28</v>
      </c>
      <c r="E1394" s="13" t="s">
        <v>29</v>
      </c>
      <c r="F1394" s="14">
        <f t="shared" si="467"/>
        <v>20.95</v>
      </c>
      <c r="G1394" s="14">
        <f t="shared" si="468"/>
        <v>20.95</v>
      </c>
      <c r="H1394" s="14">
        <f t="shared" si="469"/>
        <v>1.3</v>
      </c>
      <c r="I1394" s="14">
        <f t="shared" si="470"/>
        <v>3</v>
      </c>
      <c r="J1394" s="19">
        <f t="shared" si="473"/>
        <v>28.047049999999999</v>
      </c>
      <c r="K1394" s="19">
        <f t="shared" si="472"/>
        <v>28.047049999999999</v>
      </c>
      <c r="P1394">
        <v>27.92</v>
      </c>
      <c r="S1394" s="2">
        <v>1.3</v>
      </c>
      <c r="U1394">
        <v>3</v>
      </c>
    </row>
    <row r="1395" spans="1:21" ht="26.4" x14ac:dyDescent="0.3">
      <c r="A1395" s="12" t="s">
        <v>25</v>
      </c>
      <c r="B1395" s="12" t="s">
        <v>77</v>
      </c>
      <c r="C1395" s="12" t="s">
        <v>78</v>
      </c>
      <c r="D1395" s="12" t="s">
        <v>28</v>
      </c>
      <c r="E1395" s="13" t="s">
        <v>29</v>
      </c>
      <c r="F1395" s="14">
        <f t="shared" si="467"/>
        <v>15.15</v>
      </c>
      <c r="G1395" s="14">
        <f t="shared" si="468"/>
        <v>15.15</v>
      </c>
      <c r="H1395" s="14">
        <f t="shared" si="469"/>
        <v>2.35</v>
      </c>
      <c r="I1395" s="14">
        <f t="shared" si="470"/>
        <v>3</v>
      </c>
      <c r="J1395" s="19">
        <f t="shared" si="473"/>
        <v>36.668075000000002</v>
      </c>
      <c r="K1395" s="19">
        <f t="shared" si="472"/>
        <v>36.668075000000002</v>
      </c>
      <c r="P1395">
        <v>20.190000000000001</v>
      </c>
      <c r="S1395" s="2">
        <v>2.35</v>
      </c>
      <c r="U1395">
        <v>3</v>
      </c>
    </row>
    <row r="1397" spans="1:21" x14ac:dyDescent="0.3">
      <c r="A1397" s="4" t="s">
        <v>652</v>
      </c>
      <c r="B1397" s="5"/>
      <c r="C1397" s="5"/>
      <c r="D1397" s="5"/>
      <c r="E1397" s="5"/>
      <c r="F1397" s="5"/>
      <c r="G1397" s="5"/>
      <c r="H1397" s="5"/>
      <c r="I1397" s="5"/>
      <c r="J1397" s="5"/>
      <c r="K1397" s="5"/>
    </row>
    <row r="1398" spans="1:21" x14ac:dyDescent="0.3">
      <c r="A1398" s="6" t="s">
        <v>5</v>
      </c>
      <c r="B1398" s="7"/>
      <c r="C1398" s="7" t="s">
        <v>653</v>
      </c>
      <c r="D1398" s="5"/>
      <c r="E1398" s="5"/>
      <c r="F1398" s="5"/>
      <c r="G1398" s="5"/>
      <c r="H1398" s="5"/>
      <c r="I1398" s="5"/>
      <c r="J1398" s="5"/>
      <c r="K1398" s="5"/>
    </row>
    <row r="1399" spans="1:21" x14ac:dyDescent="0.3">
      <c r="A1399" s="6" t="s">
        <v>10</v>
      </c>
      <c r="B1399" s="7"/>
      <c r="C1399" s="7" t="s">
        <v>654</v>
      </c>
      <c r="D1399" s="5"/>
      <c r="E1399" s="5"/>
      <c r="F1399" s="5"/>
      <c r="G1399" s="5"/>
      <c r="H1399" s="5"/>
      <c r="I1399" s="5"/>
      <c r="J1399" s="5"/>
      <c r="K1399" s="5"/>
    </row>
    <row r="1400" spans="1:21" x14ac:dyDescent="0.3">
      <c r="A1400" s="6" t="s">
        <v>12</v>
      </c>
      <c r="B1400" s="7"/>
      <c r="C1400" s="7" t="s">
        <v>13</v>
      </c>
      <c r="D1400" s="5"/>
      <c r="E1400" s="5"/>
      <c r="F1400" s="5"/>
      <c r="G1400" s="5"/>
      <c r="H1400" s="5"/>
      <c r="I1400" s="5"/>
      <c r="J1400" s="5"/>
      <c r="K1400" s="5"/>
    </row>
    <row r="1401" spans="1:21" x14ac:dyDescent="0.3">
      <c r="A1401" s="6" t="s">
        <v>14</v>
      </c>
      <c r="B1401" s="7"/>
      <c r="C1401" s="7" t="s">
        <v>15</v>
      </c>
      <c r="D1401" s="5"/>
      <c r="E1401" s="5"/>
      <c r="F1401" s="5"/>
      <c r="G1401" s="5"/>
      <c r="H1401" s="5"/>
      <c r="I1401" s="5"/>
      <c r="J1401" s="5"/>
      <c r="K1401" s="5"/>
    </row>
    <row r="1402" spans="1:21" x14ac:dyDescent="0.3">
      <c r="A1402" s="6" t="s">
        <v>16</v>
      </c>
      <c r="B1402" s="7"/>
      <c r="C1402" s="7" t="s">
        <v>577</v>
      </c>
      <c r="D1402" s="5"/>
      <c r="E1402" s="5"/>
      <c r="F1402" s="5"/>
      <c r="G1402" s="5"/>
      <c r="H1402" s="5"/>
      <c r="I1402" s="5"/>
      <c r="J1402" s="5"/>
      <c r="K1402" s="5"/>
    </row>
    <row r="1403" spans="1:21" x14ac:dyDescent="0.3">
      <c r="A1403" s="6" t="s">
        <v>18</v>
      </c>
      <c r="B1403" s="7"/>
      <c r="C1403" s="7" t="s">
        <v>190</v>
      </c>
      <c r="D1403" s="5"/>
      <c r="E1403" s="5"/>
      <c r="F1403" s="5"/>
      <c r="G1403" s="5"/>
      <c r="H1403" s="5"/>
      <c r="I1403" s="5"/>
      <c r="J1403" s="5"/>
      <c r="K1403" s="5"/>
    </row>
    <row r="1404" spans="1:21" x14ac:dyDescent="0.3">
      <c r="A1404" s="6" t="s">
        <v>20</v>
      </c>
      <c r="B1404" s="7"/>
      <c r="C1404" s="7"/>
      <c r="D1404" s="5"/>
      <c r="E1404" s="5"/>
      <c r="F1404" s="5"/>
      <c r="G1404" s="5"/>
      <c r="H1404" s="5"/>
      <c r="I1404" s="5"/>
      <c r="J1404" s="5"/>
      <c r="K1404" s="5"/>
    </row>
    <row r="1405" spans="1:21" x14ac:dyDescent="0.3">
      <c r="A1405" s="6" t="s">
        <v>21</v>
      </c>
      <c r="B1405" s="7"/>
      <c r="C1405" s="7">
        <v>542.83000000000004</v>
      </c>
      <c r="D1405" s="5"/>
      <c r="E1405" s="5"/>
      <c r="F1405" s="5"/>
      <c r="G1405" s="5"/>
      <c r="H1405" s="5"/>
      <c r="I1405" s="5"/>
      <c r="J1405" s="5"/>
      <c r="K1405" s="5"/>
    </row>
    <row r="1406" spans="1:21" x14ac:dyDescent="0.3">
      <c r="A1406" s="6" t="s">
        <v>22</v>
      </c>
      <c r="B1406" s="7"/>
      <c r="C1406" s="7">
        <v>542.83000000000004</v>
      </c>
      <c r="D1406" s="5"/>
      <c r="E1406" s="5"/>
      <c r="F1406" s="5"/>
      <c r="G1406" s="5"/>
      <c r="H1406" s="5"/>
      <c r="I1406" s="5"/>
      <c r="J1406" s="5"/>
      <c r="K1406" s="5"/>
    </row>
    <row r="1407" spans="1:21" ht="27.6" x14ac:dyDescent="0.3">
      <c r="A1407" s="9"/>
      <c r="B1407" s="9" t="s">
        <v>5</v>
      </c>
      <c r="C1407" s="9" t="s">
        <v>10</v>
      </c>
      <c r="D1407" s="9" t="s">
        <v>16</v>
      </c>
      <c r="E1407" s="10" t="s">
        <v>18</v>
      </c>
      <c r="F1407" s="11" t="s">
        <v>21</v>
      </c>
      <c r="G1407" s="11" t="s">
        <v>22</v>
      </c>
      <c r="H1407" s="11" t="s">
        <v>23</v>
      </c>
      <c r="I1407" s="11" t="s">
        <v>24</v>
      </c>
      <c r="J1407" s="11" t="s">
        <v>21</v>
      </c>
      <c r="K1407" s="11" t="s">
        <v>22</v>
      </c>
      <c r="P1407" t="s">
        <v>21</v>
      </c>
      <c r="S1407" s="1" t="s">
        <v>23</v>
      </c>
      <c r="U1407" t="s">
        <v>24</v>
      </c>
    </row>
    <row r="1408" spans="1:21" ht="26.4" x14ac:dyDescent="0.3">
      <c r="A1408" s="16" t="s">
        <v>65</v>
      </c>
      <c r="B1408" s="16" t="s">
        <v>637</v>
      </c>
      <c r="C1408" s="16" t="s">
        <v>638</v>
      </c>
      <c r="D1408" s="16" t="s">
        <v>68</v>
      </c>
      <c r="E1408" s="17" t="s">
        <v>29</v>
      </c>
      <c r="F1408" s="14">
        <f t="shared" ref="F1408:F1414" si="474">G1408</f>
        <v>62.76</v>
      </c>
      <c r="G1408" s="14">
        <f t="shared" ref="G1408:G1414" si="475">ROUND($N$4*P1408,2)</f>
        <v>62.76</v>
      </c>
      <c r="H1408" s="14">
        <f t="shared" ref="H1408:H1414" si="476">S1408</f>
        <v>0.18</v>
      </c>
      <c r="I1408" s="14">
        <f t="shared" ref="I1408:I1414" si="477">U1408</f>
        <v>0</v>
      </c>
      <c r="J1408" s="14">
        <f t="shared" ref="J1408:J1411" si="478">TRUNC(F1408*H1408,2)</f>
        <v>11.29</v>
      </c>
      <c r="K1408" s="14">
        <f t="shared" ref="K1408:K1414" si="479">J1408</f>
        <v>11.29</v>
      </c>
      <c r="P1408">
        <v>83.65</v>
      </c>
      <c r="S1408" s="3">
        <v>0.18</v>
      </c>
      <c r="U1408">
        <v>0</v>
      </c>
    </row>
    <row r="1409" spans="1:21" ht="26.4" x14ac:dyDescent="0.3">
      <c r="A1409" s="16" t="s">
        <v>65</v>
      </c>
      <c r="B1409" s="16" t="s">
        <v>578</v>
      </c>
      <c r="C1409" s="16" t="s">
        <v>579</v>
      </c>
      <c r="D1409" s="16" t="s">
        <v>580</v>
      </c>
      <c r="E1409" s="17" t="s">
        <v>159</v>
      </c>
      <c r="F1409" s="14">
        <f t="shared" si="474"/>
        <v>342.82</v>
      </c>
      <c r="G1409" s="14">
        <f t="shared" si="475"/>
        <v>342.82</v>
      </c>
      <c r="H1409" s="14">
        <f t="shared" si="476"/>
        <v>0.01</v>
      </c>
      <c r="I1409" s="14">
        <f t="shared" si="477"/>
        <v>0</v>
      </c>
      <c r="J1409" s="14">
        <f t="shared" si="478"/>
        <v>3.42</v>
      </c>
      <c r="K1409" s="14">
        <f t="shared" si="479"/>
        <v>3.42</v>
      </c>
      <c r="P1409">
        <v>456.92</v>
      </c>
      <c r="S1409" s="3">
        <v>0.01</v>
      </c>
      <c r="U1409">
        <v>0</v>
      </c>
    </row>
    <row r="1410" spans="1:21" ht="79.2" x14ac:dyDescent="0.3">
      <c r="A1410" s="16" t="s">
        <v>65</v>
      </c>
      <c r="B1410" s="16" t="s">
        <v>392</v>
      </c>
      <c r="C1410" s="16" t="s">
        <v>393</v>
      </c>
      <c r="D1410" s="16" t="s">
        <v>68</v>
      </c>
      <c r="E1410" s="17" t="s">
        <v>29</v>
      </c>
      <c r="F1410" s="14">
        <f t="shared" si="474"/>
        <v>49.92</v>
      </c>
      <c r="G1410" s="14">
        <f t="shared" si="475"/>
        <v>49.92</v>
      </c>
      <c r="H1410" s="14">
        <f t="shared" si="476"/>
        <v>0.18</v>
      </c>
      <c r="I1410" s="14">
        <f t="shared" si="477"/>
        <v>0</v>
      </c>
      <c r="J1410" s="14">
        <f t="shared" si="478"/>
        <v>8.98</v>
      </c>
      <c r="K1410" s="14">
        <f t="shared" si="479"/>
        <v>8.98</v>
      </c>
      <c r="P1410">
        <v>66.53</v>
      </c>
      <c r="S1410" s="3">
        <v>0.18</v>
      </c>
      <c r="U1410">
        <v>0</v>
      </c>
    </row>
    <row r="1411" spans="1:21" ht="26.4" x14ac:dyDescent="0.3">
      <c r="A1411" s="12" t="s">
        <v>25</v>
      </c>
      <c r="B1411" s="12" t="s">
        <v>655</v>
      </c>
      <c r="C1411" s="12" t="s">
        <v>656</v>
      </c>
      <c r="D1411" s="12" t="s">
        <v>182</v>
      </c>
      <c r="E1411" s="13" t="s">
        <v>190</v>
      </c>
      <c r="F1411" s="14">
        <f t="shared" si="474"/>
        <v>433</v>
      </c>
      <c r="G1411" s="14">
        <f t="shared" si="475"/>
        <v>433</v>
      </c>
      <c r="H1411" s="14">
        <f t="shared" si="476"/>
        <v>1</v>
      </c>
      <c r="I1411" s="14">
        <f t="shared" si="477"/>
        <v>0</v>
      </c>
      <c r="J1411" s="14">
        <f t="shared" si="478"/>
        <v>433</v>
      </c>
      <c r="K1411" s="14">
        <f t="shared" si="479"/>
        <v>433</v>
      </c>
      <c r="P1411">
        <v>577.12</v>
      </c>
      <c r="S1411" s="2">
        <v>1</v>
      </c>
      <c r="U1411">
        <v>0</v>
      </c>
    </row>
    <row r="1412" spans="1:21" ht="26.4" x14ac:dyDescent="0.3">
      <c r="A1412" s="12" t="s">
        <v>25</v>
      </c>
      <c r="B1412" s="12" t="s">
        <v>641</v>
      </c>
      <c r="C1412" s="12" t="s">
        <v>642</v>
      </c>
      <c r="D1412" s="12" t="s">
        <v>28</v>
      </c>
      <c r="E1412" s="13" t="s">
        <v>29</v>
      </c>
      <c r="F1412" s="14">
        <f t="shared" si="474"/>
        <v>22.56</v>
      </c>
      <c r="G1412" s="14">
        <f t="shared" si="475"/>
        <v>22.56</v>
      </c>
      <c r="H1412" s="14">
        <f t="shared" si="476"/>
        <v>0.08</v>
      </c>
      <c r="I1412" s="14">
        <f t="shared" si="477"/>
        <v>3</v>
      </c>
      <c r="J1412" s="19">
        <f t="shared" ref="J1412:J1414" si="480">TRUNC(F1412*H1412,2)+(F1412*H1412*3%)</f>
        <v>1.854144</v>
      </c>
      <c r="K1412" s="19">
        <f t="shared" si="479"/>
        <v>1.854144</v>
      </c>
      <c r="P1412">
        <v>30.07</v>
      </c>
      <c r="S1412" s="2">
        <v>0.08</v>
      </c>
      <c r="U1412">
        <v>3</v>
      </c>
    </row>
    <row r="1413" spans="1:21" ht="26.4" x14ac:dyDescent="0.3">
      <c r="A1413" s="12" t="s">
        <v>25</v>
      </c>
      <c r="B1413" s="12" t="s">
        <v>643</v>
      </c>
      <c r="C1413" s="12" t="s">
        <v>644</v>
      </c>
      <c r="D1413" s="12" t="s">
        <v>28</v>
      </c>
      <c r="E1413" s="13" t="s">
        <v>29</v>
      </c>
      <c r="F1413" s="14">
        <f t="shared" si="474"/>
        <v>20.95</v>
      </c>
      <c r="G1413" s="14">
        <f t="shared" si="475"/>
        <v>20.95</v>
      </c>
      <c r="H1413" s="14">
        <f t="shared" si="476"/>
        <v>1.7</v>
      </c>
      <c r="I1413" s="14">
        <f t="shared" si="477"/>
        <v>3</v>
      </c>
      <c r="J1413" s="19">
        <f t="shared" si="480"/>
        <v>36.678449999999998</v>
      </c>
      <c r="K1413" s="19">
        <f t="shared" si="479"/>
        <v>36.678449999999998</v>
      </c>
      <c r="P1413">
        <v>27.92</v>
      </c>
      <c r="S1413" s="2">
        <v>1.7</v>
      </c>
      <c r="U1413">
        <v>3</v>
      </c>
    </row>
    <row r="1414" spans="1:21" ht="26.4" x14ac:dyDescent="0.3">
      <c r="A1414" s="12" t="s">
        <v>25</v>
      </c>
      <c r="B1414" s="12" t="s">
        <v>77</v>
      </c>
      <c r="C1414" s="12" t="s">
        <v>78</v>
      </c>
      <c r="D1414" s="12" t="s">
        <v>28</v>
      </c>
      <c r="E1414" s="13" t="s">
        <v>29</v>
      </c>
      <c r="F1414" s="14">
        <f t="shared" si="474"/>
        <v>15.15</v>
      </c>
      <c r="G1414" s="14">
        <f t="shared" si="475"/>
        <v>15.15</v>
      </c>
      <c r="H1414" s="14">
        <f t="shared" si="476"/>
        <v>3.05</v>
      </c>
      <c r="I1414" s="14">
        <f t="shared" si="477"/>
        <v>3</v>
      </c>
      <c r="J1414" s="19">
        <f>TRUNC(F1414*H1414,2)+(F1414*H1414*3%)+0.022</f>
        <v>47.608225000000004</v>
      </c>
      <c r="K1414" s="19">
        <f t="shared" si="479"/>
        <v>47.608225000000004</v>
      </c>
      <c r="P1414">
        <v>20.190000000000001</v>
      </c>
      <c r="S1414" s="2">
        <v>3.05</v>
      </c>
      <c r="U1414">
        <v>3</v>
      </c>
    </row>
    <row r="1416" spans="1:21" x14ac:dyDescent="0.3">
      <c r="A1416" s="4" t="s">
        <v>657</v>
      </c>
      <c r="B1416" s="5"/>
      <c r="C1416" s="5"/>
      <c r="D1416" s="5"/>
      <c r="E1416" s="5"/>
      <c r="F1416" s="5"/>
      <c r="G1416" s="5"/>
      <c r="H1416" s="5"/>
      <c r="I1416" s="5"/>
      <c r="J1416" s="5"/>
      <c r="K1416" s="5"/>
    </row>
    <row r="1417" spans="1:21" x14ac:dyDescent="0.3">
      <c r="A1417" s="6" t="s">
        <v>5</v>
      </c>
      <c r="B1417" s="7"/>
      <c r="C1417" s="7" t="s">
        <v>658</v>
      </c>
      <c r="D1417" s="5"/>
      <c r="E1417" s="5"/>
      <c r="F1417" s="5"/>
      <c r="G1417" s="5"/>
      <c r="H1417" s="5"/>
      <c r="I1417" s="5"/>
      <c r="J1417" s="5"/>
      <c r="K1417" s="5"/>
    </row>
    <row r="1418" spans="1:21" x14ac:dyDescent="0.3">
      <c r="A1418" s="6" t="s">
        <v>10</v>
      </c>
      <c r="B1418" s="7"/>
      <c r="C1418" s="7" t="s">
        <v>659</v>
      </c>
      <c r="D1418" s="5"/>
      <c r="E1418" s="5"/>
      <c r="F1418" s="5"/>
      <c r="G1418" s="5"/>
      <c r="H1418" s="5"/>
      <c r="I1418" s="5"/>
      <c r="J1418" s="5"/>
      <c r="K1418" s="5"/>
    </row>
    <row r="1419" spans="1:21" x14ac:dyDescent="0.3">
      <c r="A1419" s="6" t="s">
        <v>12</v>
      </c>
      <c r="B1419" s="7"/>
      <c r="C1419" s="7" t="s">
        <v>13</v>
      </c>
      <c r="D1419" s="5"/>
      <c r="E1419" s="5"/>
      <c r="F1419" s="5"/>
      <c r="G1419" s="5"/>
      <c r="H1419" s="5"/>
      <c r="I1419" s="5"/>
      <c r="J1419" s="5"/>
      <c r="K1419" s="5"/>
    </row>
    <row r="1420" spans="1:21" x14ac:dyDescent="0.3">
      <c r="A1420" s="6" t="s">
        <v>14</v>
      </c>
      <c r="B1420" s="7"/>
      <c r="C1420" s="7" t="s">
        <v>15</v>
      </c>
      <c r="D1420" s="5"/>
      <c r="E1420" s="5"/>
      <c r="F1420" s="5"/>
      <c r="G1420" s="5"/>
      <c r="H1420" s="5"/>
      <c r="I1420" s="5"/>
      <c r="J1420" s="5"/>
      <c r="K1420" s="5"/>
    </row>
    <row r="1421" spans="1:21" x14ac:dyDescent="0.3">
      <c r="A1421" s="6" t="s">
        <v>16</v>
      </c>
      <c r="B1421" s="7"/>
      <c r="C1421" s="7" t="s">
        <v>577</v>
      </c>
      <c r="D1421" s="5"/>
      <c r="E1421" s="5"/>
      <c r="F1421" s="5"/>
      <c r="G1421" s="5"/>
      <c r="H1421" s="5"/>
      <c r="I1421" s="5"/>
      <c r="J1421" s="5"/>
      <c r="K1421" s="5"/>
    </row>
    <row r="1422" spans="1:21" x14ac:dyDescent="0.3">
      <c r="A1422" s="6" t="s">
        <v>18</v>
      </c>
      <c r="B1422" s="7"/>
      <c r="C1422" s="7" t="s">
        <v>190</v>
      </c>
      <c r="D1422" s="5"/>
      <c r="E1422" s="5"/>
      <c r="F1422" s="5"/>
      <c r="G1422" s="5"/>
      <c r="H1422" s="5"/>
      <c r="I1422" s="5"/>
      <c r="J1422" s="5"/>
      <c r="K1422" s="5"/>
    </row>
    <row r="1423" spans="1:21" x14ac:dyDescent="0.3">
      <c r="A1423" s="6" t="s">
        <v>20</v>
      </c>
      <c r="B1423" s="7"/>
      <c r="C1423" s="7"/>
      <c r="D1423" s="5"/>
      <c r="E1423" s="5"/>
      <c r="F1423" s="5"/>
      <c r="G1423" s="5"/>
      <c r="H1423" s="5"/>
      <c r="I1423" s="5"/>
      <c r="J1423" s="5"/>
      <c r="K1423" s="5"/>
    </row>
    <row r="1424" spans="1:21" x14ac:dyDescent="0.3">
      <c r="A1424" s="6" t="s">
        <v>21</v>
      </c>
      <c r="B1424" s="7"/>
      <c r="C1424" s="8">
        <v>867</v>
      </c>
      <c r="D1424" s="5"/>
      <c r="E1424" s="5"/>
      <c r="F1424" s="5"/>
      <c r="G1424" s="5"/>
      <c r="H1424" s="5"/>
      <c r="I1424" s="5"/>
      <c r="J1424" s="5"/>
      <c r="K1424" s="5"/>
    </row>
    <row r="1425" spans="1:21" x14ac:dyDescent="0.3">
      <c r="A1425" s="6" t="s">
        <v>22</v>
      </c>
      <c r="B1425" s="7"/>
      <c r="C1425" s="8">
        <v>867</v>
      </c>
      <c r="D1425" s="5"/>
      <c r="E1425" s="5"/>
      <c r="F1425" s="5"/>
      <c r="G1425" s="5"/>
      <c r="H1425" s="5"/>
      <c r="I1425" s="5"/>
      <c r="J1425" s="5"/>
      <c r="K1425" s="5"/>
    </row>
    <row r="1426" spans="1:21" ht="27.6" x14ac:dyDescent="0.3">
      <c r="A1426" s="9"/>
      <c r="B1426" s="9" t="s">
        <v>5</v>
      </c>
      <c r="C1426" s="9" t="s">
        <v>10</v>
      </c>
      <c r="D1426" s="9" t="s">
        <v>16</v>
      </c>
      <c r="E1426" s="10" t="s">
        <v>18</v>
      </c>
      <c r="F1426" s="11" t="s">
        <v>21</v>
      </c>
      <c r="G1426" s="11" t="s">
        <v>22</v>
      </c>
      <c r="H1426" s="11" t="s">
        <v>23</v>
      </c>
      <c r="I1426" s="11" t="s">
        <v>24</v>
      </c>
      <c r="J1426" s="11" t="s">
        <v>21</v>
      </c>
      <c r="K1426" s="11" t="s">
        <v>22</v>
      </c>
      <c r="P1426" t="s">
        <v>21</v>
      </c>
      <c r="S1426" s="1" t="s">
        <v>23</v>
      </c>
      <c r="U1426" t="s">
        <v>24</v>
      </c>
    </row>
    <row r="1427" spans="1:21" ht="26.4" x14ac:dyDescent="0.3">
      <c r="A1427" s="16" t="s">
        <v>65</v>
      </c>
      <c r="B1427" s="16" t="s">
        <v>660</v>
      </c>
      <c r="C1427" s="16" t="s">
        <v>661</v>
      </c>
      <c r="D1427" s="16" t="s">
        <v>68</v>
      </c>
      <c r="E1427" s="17" t="s">
        <v>29</v>
      </c>
      <c r="F1427" s="14">
        <f t="shared" ref="F1427:F1432" si="481">G1427</f>
        <v>295.77</v>
      </c>
      <c r="G1427" s="14">
        <f t="shared" ref="G1427:G1432" si="482">ROUND($N$4*P1427,2)</f>
        <v>295.77</v>
      </c>
      <c r="H1427" s="14">
        <f t="shared" ref="H1427:H1432" si="483">S1427</f>
        <v>0.3</v>
      </c>
      <c r="I1427" s="14">
        <f t="shared" ref="I1427:I1432" si="484">U1427</f>
        <v>0</v>
      </c>
      <c r="J1427" s="14">
        <f t="shared" ref="J1427:J1429" si="485">TRUNC(F1427*H1427,2)</f>
        <v>88.73</v>
      </c>
      <c r="K1427" s="14">
        <f t="shared" ref="K1427:K1432" si="486">J1427</f>
        <v>88.73</v>
      </c>
      <c r="P1427">
        <v>394.22</v>
      </c>
      <c r="S1427" s="3">
        <v>0.3</v>
      </c>
      <c r="U1427">
        <v>0</v>
      </c>
    </row>
    <row r="1428" spans="1:21" ht="26.4" x14ac:dyDescent="0.3">
      <c r="A1428" s="16" t="s">
        <v>65</v>
      </c>
      <c r="B1428" s="16" t="s">
        <v>578</v>
      </c>
      <c r="C1428" s="16" t="s">
        <v>579</v>
      </c>
      <c r="D1428" s="16" t="s">
        <v>580</v>
      </c>
      <c r="E1428" s="17" t="s">
        <v>159</v>
      </c>
      <c r="F1428" s="14">
        <f t="shared" si="481"/>
        <v>342.82</v>
      </c>
      <c r="G1428" s="14">
        <f t="shared" si="482"/>
        <v>342.82</v>
      </c>
      <c r="H1428" s="14">
        <f t="shared" si="483"/>
        <v>1.4999999999999999E-2</v>
      </c>
      <c r="I1428" s="14">
        <f t="shared" si="484"/>
        <v>0</v>
      </c>
      <c r="J1428" s="14">
        <f t="shared" si="485"/>
        <v>5.14</v>
      </c>
      <c r="K1428" s="14">
        <f t="shared" si="486"/>
        <v>5.14</v>
      </c>
      <c r="P1428">
        <v>456.92</v>
      </c>
      <c r="S1428" s="3">
        <v>1.4999999999999999E-2</v>
      </c>
      <c r="U1428">
        <v>0</v>
      </c>
    </row>
    <row r="1429" spans="1:21" ht="26.4" x14ac:dyDescent="0.3">
      <c r="A1429" s="12" t="s">
        <v>25</v>
      </c>
      <c r="B1429" s="12" t="s">
        <v>662</v>
      </c>
      <c r="C1429" s="12" t="s">
        <v>663</v>
      </c>
      <c r="D1429" s="12" t="s">
        <v>182</v>
      </c>
      <c r="E1429" s="13" t="s">
        <v>190</v>
      </c>
      <c r="F1429" s="14">
        <f t="shared" si="481"/>
        <v>639.99</v>
      </c>
      <c r="G1429" s="14">
        <f t="shared" si="482"/>
        <v>639.99</v>
      </c>
      <c r="H1429" s="14">
        <f t="shared" si="483"/>
        <v>1</v>
      </c>
      <c r="I1429" s="14">
        <f t="shared" si="484"/>
        <v>0</v>
      </c>
      <c r="J1429" s="14">
        <f t="shared" si="485"/>
        <v>639.99</v>
      </c>
      <c r="K1429" s="14">
        <f t="shared" si="486"/>
        <v>639.99</v>
      </c>
      <c r="P1429">
        <v>853</v>
      </c>
      <c r="S1429" s="2">
        <v>1</v>
      </c>
      <c r="U1429">
        <v>0</v>
      </c>
    </row>
    <row r="1430" spans="1:21" ht="26.4" x14ac:dyDescent="0.3">
      <c r="A1430" s="12" t="s">
        <v>25</v>
      </c>
      <c r="B1430" s="12" t="s">
        <v>641</v>
      </c>
      <c r="C1430" s="12" t="s">
        <v>642</v>
      </c>
      <c r="D1430" s="12" t="s">
        <v>28</v>
      </c>
      <c r="E1430" s="13" t="s">
        <v>29</v>
      </c>
      <c r="F1430" s="14">
        <f t="shared" si="481"/>
        <v>22.56</v>
      </c>
      <c r="G1430" s="14">
        <f t="shared" si="482"/>
        <v>22.56</v>
      </c>
      <c r="H1430" s="14">
        <f t="shared" si="483"/>
        <v>0.08</v>
      </c>
      <c r="I1430" s="14">
        <f t="shared" si="484"/>
        <v>3</v>
      </c>
      <c r="J1430" s="19">
        <f t="shared" ref="J1430:J1432" si="487">TRUNC(F1430*H1430,2)+(F1430*H1430*3%)</f>
        <v>1.854144</v>
      </c>
      <c r="K1430" s="19">
        <f t="shared" si="486"/>
        <v>1.854144</v>
      </c>
      <c r="P1430">
        <v>30.07</v>
      </c>
      <c r="S1430" s="2">
        <v>0.08</v>
      </c>
      <c r="U1430">
        <v>3</v>
      </c>
    </row>
    <row r="1431" spans="1:21" ht="26.4" x14ac:dyDescent="0.3">
      <c r="A1431" s="12" t="s">
        <v>25</v>
      </c>
      <c r="B1431" s="12" t="s">
        <v>643</v>
      </c>
      <c r="C1431" s="12" t="s">
        <v>644</v>
      </c>
      <c r="D1431" s="12" t="s">
        <v>28</v>
      </c>
      <c r="E1431" s="13" t="s">
        <v>29</v>
      </c>
      <c r="F1431" s="14">
        <f t="shared" si="481"/>
        <v>20.95</v>
      </c>
      <c r="G1431" s="14">
        <f t="shared" si="482"/>
        <v>20.95</v>
      </c>
      <c r="H1431" s="14">
        <f t="shared" si="483"/>
        <v>2.65</v>
      </c>
      <c r="I1431" s="14">
        <f t="shared" si="484"/>
        <v>3</v>
      </c>
      <c r="J1431" s="19">
        <f t="shared" si="487"/>
        <v>57.175525</v>
      </c>
      <c r="K1431" s="19">
        <f t="shared" si="486"/>
        <v>57.175525</v>
      </c>
      <c r="P1431">
        <v>27.92</v>
      </c>
      <c r="S1431" s="2">
        <v>2.65</v>
      </c>
      <c r="U1431">
        <v>3</v>
      </c>
    </row>
    <row r="1432" spans="1:21" ht="26.4" x14ac:dyDescent="0.3">
      <c r="A1432" s="12" t="s">
        <v>25</v>
      </c>
      <c r="B1432" s="12" t="s">
        <v>77</v>
      </c>
      <c r="C1432" s="12" t="s">
        <v>78</v>
      </c>
      <c r="D1432" s="12" t="s">
        <v>28</v>
      </c>
      <c r="E1432" s="13" t="s">
        <v>29</v>
      </c>
      <c r="F1432" s="14">
        <f t="shared" si="481"/>
        <v>15.15</v>
      </c>
      <c r="G1432" s="14">
        <f t="shared" si="482"/>
        <v>15.15</v>
      </c>
      <c r="H1432" s="14">
        <f t="shared" si="483"/>
        <v>4.75</v>
      </c>
      <c r="I1432" s="14">
        <f t="shared" si="484"/>
        <v>3</v>
      </c>
      <c r="J1432" s="19">
        <f t="shared" si="487"/>
        <v>74.118874999999989</v>
      </c>
      <c r="K1432" s="19">
        <f t="shared" si="486"/>
        <v>74.118874999999989</v>
      </c>
      <c r="P1432">
        <v>20.190000000000001</v>
      </c>
      <c r="S1432" s="2">
        <v>4.75</v>
      </c>
      <c r="U1432">
        <v>3</v>
      </c>
    </row>
    <row r="1434" spans="1:21" x14ac:dyDescent="0.3">
      <c r="A1434" s="4" t="s">
        <v>664</v>
      </c>
      <c r="B1434" s="5"/>
      <c r="C1434" s="5"/>
      <c r="D1434" s="5"/>
      <c r="E1434" s="5"/>
      <c r="F1434" s="5"/>
      <c r="G1434" s="5"/>
      <c r="H1434" s="5"/>
      <c r="I1434" s="5"/>
      <c r="J1434" s="5"/>
      <c r="K1434" s="5"/>
    </row>
    <row r="1435" spans="1:21" x14ac:dyDescent="0.3">
      <c r="A1435" s="6" t="s">
        <v>5</v>
      </c>
      <c r="B1435" s="7"/>
      <c r="C1435" s="7" t="s">
        <v>665</v>
      </c>
      <c r="D1435" s="5"/>
      <c r="E1435" s="5"/>
      <c r="F1435" s="5"/>
      <c r="G1435" s="5"/>
      <c r="H1435" s="5"/>
      <c r="I1435" s="5"/>
      <c r="J1435" s="5"/>
      <c r="K1435" s="5"/>
    </row>
    <row r="1436" spans="1:21" x14ac:dyDescent="0.3">
      <c r="A1436" s="6" t="s">
        <v>10</v>
      </c>
      <c r="B1436" s="7"/>
      <c r="C1436" s="7" t="s">
        <v>666</v>
      </c>
      <c r="D1436" s="5"/>
      <c r="E1436" s="5"/>
      <c r="F1436" s="5"/>
      <c r="G1436" s="5"/>
      <c r="H1436" s="5"/>
      <c r="I1436" s="5"/>
      <c r="J1436" s="5"/>
      <c r="K1436" s="5"/>
    </row>
    <row r="1437" spans="1:21" x14ac:dyDescent="0.3">
      <c r="A1437" s="6" t="s">
        <v>12</v>
      </c>
      <c r="B1437" s="7"/>
      <c r="C1437" s="7" t="s">
        <v>13</v>
      </c>
      <c r="D1437" s="5"/>
      <c r="E1437" s="5"/>
      <c r="F1437" s="5"/>
      <c r="G1437" s="5"/>
      <c r="H1437" s="5"/>
      <c r="I1437" s="5"/>
      <c r="J1437" s="5"/>
      <c r="K1437" s="5"/>
    </row>
    <row r="1438" spans="1:21" x14ac:dyDescent="0.3">
      <c r="A1438" s="6" t="s">
        <v>14</v>
      </c>
      <c r="B1438" s="7"/>
      <c r="C1438" s="7" t="s">
        <v>15</v>
      </c>
      <c r="D1438" s="5"/>
      <c r="E1438" s="5"/>
      <c r="F1438" s="5"/>
      <c r="G1438" s="5"/>
      <c r="H1438" s="5"/>
      <c r="I1438" s="5"/>
      <c r="J1438" s="5"/>
      <c r="K1438" s="5"/>
    </row>
    <row r="1439" spans="1:21" x14ac:dyDescent="0.3">
      <c r="A1439" s="6" t="s">
        <v>16</v>
      </c>
      <c r="B1439" s="7"/>
      <c r="C1439" s="7" t="s">
        <v>577</v>
      </c>
      <c r="D1439" s="5"/>
      <c r="E1439" s="5"/>
      <c r="F1439" s="5"/>
      <c r="G1439" s="5"/>
      <c r="H1439" s="5"/>
      <c r="I1439" s="5"/>
      <c r="J1439" s="5"/>
      <c r="K1439" s="5"/>
    </row>
    <row r="1440" spans="1:21" x14ac:dyDescent="0.3">
      <c r="A1440" s="6" t="s">
        <v>18</v>
      </c>
      <c r="B1440" s="7"/>
      <c r="C1440" s="7" t="s">
        <v>190</v>
      </c>
      <c r="D1440" s="5"/>
      <c r="E1440" s="5"/>
      <c r="F1440" s="5"/>
      <c r="G1440" s="5"/>
      <c r="H1440" s="5"/>
      <c r="I1440" s="5"/>
      <c r="J1440" s="5"/>
      <c r="K1440" s="5"/>
    </row>
    <row r="1441" spans="1:21" x14ac:dyDescent="0.3">
      <c r="A1441" s="6" t="s">
        <v>20</v>
      </c>
      <c r="B1441" s="7"/>
      <c r="C1441" s="7"/>
      <c r="D1441" s="5"/>
      <c r="E1441" s="5"/>
      <c r="F1441" s="5"/>
      <c r="G1441" s="5"/>
      <c r="H1441" s="5"/>
      <c r="I1441" s="5"/>
      <c r="J1441" s="5"/>
      <c r="K1441" s="5"/>
    </row>
    <row r="1442" spans="1:21" x14ac:dyDescent="0.3">
      <c r="A1442" s="6" t="s">
        <v>21</v>
      </c>
      <c r="B1442" s="7"/>
      <c r="C1442" s="8">
        <v>1142.8399999999999</v>
      </c>
      <c r="D1442" s="5"/>
      <c r="E1442" s="5"/>
      <c r="F1442" s="5"/>
      <c r="G1442" s="5"/>
      <c r="H1442" s="5"/>
      <c r="I1442" s="5"/>
      <c r="J1442" s="5"/>
      <c r="K1442" s="5"/>
    </row>
    <row r="1443" spans="1:21" x14ac:dyDescent="0.3">
      <c r="A1443" s="6" t="s">
        <v>22</v>
      </c>
      <c r="B1443" s="7"/>
      <c r="C1443" s="8">
        <v>1142.8399999999999</v>
      </c>
      <c r="D1443" s="5"/>
      <c r="E1443" s="5"/>
      <c r="F1443" s="5"/>
      <c r="G1443" s="5"/>
      <c r="H1443" s="5"/>
      <c r="I1443" s="5"/>
      <c r="J1443" s="5"/>
      <c r="K1443" s="5"/>
    </row>
    <row r="1444" spans="1:21" ht="27.6" x14ac:dyDescent="0.3">
      <c r="A1444" s="9"/>
      <c r="B1444" s="9" t="s">
        <v>5</v>
      </c>
      <c r="C1444" s="9" t="s">
        <v>10</v>
      </c>
      <c r="D1444" s="9" t="s">
        <v>16</v>
      </c>
      <c r="E1444" s="10" t="s">
        <v>18</v>
      </c>
      <c r="F1444" s="11" t="s">
        <v>21</v>
      </c>
      <c r="G1444" s="11" t="s">
        <v>22</v>
      </c>
      <c r="H1444" s="11" t="s">
        <v>23</v>
      </c>
      <c r="I1444" s="11" t="s">
        <v>24</v>
      </c>
      <c r="J1444" s="11" t="s">
        <v>21</v>
      </c>
      <c r="K1444" s="11" t="s">
        <v>22</v>
      </c>
      <c r="P1444" t="s">
        <v>21</v>
      </c>
      <c r="S1444" s="1" t="s">
        <v>23</v>
      </c>
      <c r="U1444" t="s">
        <v>24</v>
      </c>
    </row>
    <row r="1445" spans="1:21" ht="26.4" x14ac:dyDescent="0.3">
      <c r="A1445" s="16" t="s">
        <v>65</v>
      </c>
      <c r="B1445" s="16" t="s">
        <v>660</v>
      </c>
      <c r="C1445" s="16" t="s">
        <v>661</v>
      </c>
      <c r="D1445" s="16" t="s">
        <v>68</v>
      </c>
      <c r="E1445" s="17" t="s">
        <v>29</v>
      </c>
      <c r="F1445" s="14">
        <f t="shared" ref="F1445:F1450" si="488">G1445</f>
        <v>295.77</v>
      </c>
      <c r="G1445" s="14">
        <f t="shared" ref="G1445:G1450" si="489">ROUND($N$4*P1445,2)</f>
        <v>295.77</v>
      </c>
      <c r="H1445" s="14">
        <f t="shared" ref="H1445:H1450" si="490">S1445</f>
        <v>0.4</v>
      </c>
      <c r="I1445" s="14">
        <f t="shared" ref="I1445:I1450" si="491">U1445</f>
        <v>0</v>
      </c>
      <c r="J1445" s="14">
        <f t="shared" ref="J1445:J1447" si="492">TRUNC(F1445*H1445,2)</f>
        <v>118.3</v>
      </c>
      <c r="K1445" s="14">
        <f t="shared" ref="K1445:K1450" si="493">J1445</f>
        <v>118.3</v>
      </c>
      <c r="P1445">
        <v>394.22</v>
      </c>
      <c r="S1445" s="3">
        <v>0.4</v>
      </c>
      <c r="U1445">
        <v>0</v>
      </c>
    </row>
    <row r="1446" spans="1:21" ht="26.4" x14ac:dyDescent="0.3">
      <c r="A1446" s="16" t="s">
        <v>65</v>
      </c>
      <c r="B1446" s="16" t="s">
        <v>578</v>
      </c>
      <c r="C1446" s="16" t="s">
        <v>579</v>
      </c>
      <c r="D1446" s="16" t="s">
        <v>580</v>
      </c>
      <c r="E1446" s="17" t="s">
        <v>159</v>
      </c>
      <c r="F1446" s="14">
        <f t="shared" si="488"/>
        <v>342.82</v>
      </c>
      <c r="G1446" s="14">
        <f t="shared" si="489"/>
        <v>342.82</v>
      </c>
      <c r="H1446" s="14">
        <f t="shared" si="490"/>
        <v>0.02</v>
      </c>
      <c r="I1446" s="14">
        <f t="shared" si="491"/>
        <v>0</v>
      </c>
      <c r="J1446" s="14">
        <f t="shared" si="492"/>
        <v>6.85</v>
      </c>
      <c r="K1446" s="14">
        <f t="shared" si="493"/>
        <v>6.85</v>
      </c>
      <c r="P1446">
        <v>456.92</v>
      </c>
      <c r="S1446" s="3">
        <v>0.02</v>
      </c>
      <c r="U1446">
        <v>0</v>
      </c>
    </row>
    <row r="1447" spans="1:21" ht="26.4" x14ac:dyDescent="0.3">
      <c r="A1447" s="12" t="s">
        <v>25</v>
      </c>
      <c r="B1447" s="12" t="s">
        <v>667</v>
      </c>
      <c r="C1447" s="12" t="s">
        <v>668</v>
      </c>
      <c r="D1447" s="12" t="s">
        <v>182</v>
      </c>
      <c r="E1447" s="13" t="s">
        <v>190</v>
      </c>
      <c r="F1447" s="14">
        <f t="shared" si="488"/>
        <v>847.29</v>
      </c>
      <c r="G1447" s="14">
        <f t="shared" si="489"/>
        <v>847.29</v>
      </c>
      <c r="H1447" s="14">
        <f t="shared" si="490"/>
        <v>1</v>
      </c>
      <c r="I1447" s="14">
        <f t="shared" si="491"/>
        <v>0</v>
      </c>
      <c r="J1447" s="14">
        <f t="shared" si="492"/>
        <v>847.29</v>
      </c>
      <c r="K1447" s="14">
        <f t="shared" si="493"/>
        <v>847.29</v>
      </c>
      <c r="P1447">
        <v>1129.3</v>
      </c>
      <c r="S1447" s="2">
        <v>1</v>
      </c>
      <c r="U1447">
        <v>0</v>
      </c>
    </row>
    <row r="1448" spans="1:21" ht="26.4" x14ac:dyDescent="0.3">
      <c r="A1448" s="12" t="s">
        <v>25</v>
      </c>
      <c r="B1448" s="12" t="s">
        <v>641</v>
      </c>
      <c r="C1448" s="12" t="s">
        <v>642</v>
      </c>
      <c r="D1448" s="12" t="s">
        <v>28</v>
      </c>
      <c r="E1448" s="13" t="s">
        <v>29</v>
      </c>
      <c r="F1448" s="14">
        <f t="shared" si="488"/>
        <v>22.56</v>
      </c>
      <c r="G1448" s="14">
        <f t="shared" si="489"/>
        <v>22.56</v>
      </c>
      <c r="H1448" s="14">
        <f t="shared" si="490"/>
        <v>0.08</v>
      </c>
      <c r="I1448" s="14">
        <f t="shared" si="491"/>
        <v>3</v>
      </c>
      <c r="J1448" s="19">
        <f t="shared" ref="J1448:J1450" si="494">TRUNC(F1448*H1448,2)+(F1448*H1448*3%)</f>
        <v>1.854144</v>
      </c>
      <c r="K1448" s="19">
        <f t="shared" si="493"/>
        <v>1.854144</v>
      </c>
      <c r="P1448">
        <v>30.07</v>
      </c>
      <c r="S1448" s="2">
        <v>0.08</v>
      </c>
      <c r="U1448">
        <v>3</v>
      </c>
    </row>
    <row r="1449" spans="1:21" ht="26.4" x14ac:dyDescent="0.3">
      <c r="A1449" s="12" t="s">
        <v>25</v>
      </c>
      <c r="B1449" s="12" t="s">
        <v>643</v>
      </c>
      <c r="C1449" s="12" t="s">
        <v>644</v>
      </c>
      <c r="D1449" s="12" t="s">
        <v>28</v>
      </c>
      <c r="E1449" s="13" t="s">
        <v>29</v>
      </c>
      <c r="F1449" s="14">
        <f t="shared" si="488"/>
        <v>20.95</v>
      </c>
      <c r="G1449" s="14">
        <f t="shared" si="489"/>
        <v>20.95</v>
      </c>
      <c r="H1449" s="14">
        <f t="shared" si="490"/>
        <v>3.4</v>
      </c>
      <c r="I1449" s="14">
        <f t="shared" si="491"/>
        <v>3</v>
      </c>
      <c r="J1449" s="19">
        <f t="shared" si="494"/>
        <v>73.366900000000001</v>
      </c>
      <c r="K1449" s="19">
        <f t="shared" si="493"/>
        <v>73.366900000000001</v>
      </c>
      <c r="P1449">
        <v>27.92</v>
      </c>
      <c r="S1449" s="2">
        <v>3.4</v>
      </c>
      <c r="U1449">
        <v>3</v>
      </c>
    </row>
    <row r="1450" spans="1:21" ht="26.4" x14ac:dyDescent="0.3">
      <c r="A1450" s="12" t="s">
        <v>25</v>
      </c>
      <c r="B1450" s="12" t="s">
        <v>77</v>
      </c>
      <c r="C1450" s="12" t="s">
        <v>78</v>
      </c>
      <c r="D1450" s="12" t="s">
        <v>28</v>
      </c>
      <c r="E1450" s="13" t="s">
        <v>29</v>
      </c>
      <c r="F1450" s="14">
        <f t="shared" si="488"/>
        <v>15.15</v>
      </c>
      <c r="G1450" s="14">
        <f t="shared" si="489"/>
        <v>15.15</v>
      </c>
      <c r="H1450" s="14">
        <f t="shared" si="490"/>
        <v>6.1</v>
      </c>
      <c r="I1450" s="14">
        <f t="shared" si="491"/>
        <v>3</v>
      </c>
      <c r="J1450" s="19">
        <f t="shared" si="494"/>
        <v>95.182450000000003</v>
      </c>
      <c r="K1450" s="19">
        <f t="shared" si="493"/>
        <v>95.182450000000003</v>
      </c>
      <c r="P1450">
        <v>20.190000000000001</v>
      </c>
      <c r="S1450" s="2">
        <v>6.1</v>
      </c>
      <c r="U1450">
        <v>3</v>
      </c>
    </row>
    <row r="1452" spans="1:21" x14ac:dyDescent="0.3">
      <c r="A1452" s="4" t="s">
        <v>669</v>
      </c>
      <c r="B1452" s="5"/>
      <c r="C1452" s="5"/>
      <c r="D1452" s="5"/>
      <c r="E1452" s="5"/>
      <c r="F1452" s="5"/>
      <c r="G1452" s="5"/>
      <c r="H1452" s="5"/>
      <c r="I1452" s="5"/>
      <c r="J1452" s="5"/>
      <c r="K1452" s="5"/>
    </row>
    <row r="1453" spans="1:21" x14ac:dyDescent="0.3">
      <c r="A1453" s="6" t="s">
        <v>5</v>
      </c>
      <c r="B1453" s="7"/>
      <c r="C1453" s="7" t="s">
        <v>670</v>
      </c>
      <c r="D1453" s="5"/>
      <c r="E1453" s="5"/>
      <c r="F1453" s="5"/>
      <c r="G1453" s="5"/>
      <c r="H1453" s="5"/>
      <c r="I1453" s="5"/>
      <c r="J1453" s="5"/>
      <c r="K1453" s="5"/>
    </row>
    <row r="1454" spans="1:21" x14ac:dyDescent="0.3">
      <c r="A1454" s="6" t="s">
        <v>10</v>
      </c>
      <c r="B1454" s="7"/>
      <c r="C1454" s="7" t="s">
        <v>671</v>
      </c>
      <c r="D1454" s="5"/>
      <c r="E1454" s="5"/>
      <c r="F1454" s="5"/>
      <c r="G1454" s="5"/>
      <c r="H1454" s="5"/>
      <c r="I1454" s="5"/>
      <c r="J1454" s="5"/>
      <c r="K1454" s="5"/>
    </row>
    <row r="1455" spans="1:21" x14ac:dyDescent="0.3">
      <c r="A1455" s="6" t="s">
        <v>12</v>
      </c>
      <c r="B1455" s="7"/>
      <c r="C1455" s="7" t="s">
        <v>13</v>
      </c>
      <c r="D1455" s="5"/>
      <c r="E1455" s="5"/>
      <c r="F1455" s="5"/>
      <c r="G1455" s="5"/>
      <c r="H1455" s="5"/>
      <c r="I1455" s="5"/>
      <c r="J1455" s="5"/>
      <c r="K1455" s="5"/>
    </row>
    <row r="1456" spans="1:21" x14ac:dyDescent="0.3">
      <c r="A1456" s="6" t="s">
        <v>14</v>
      </c>
      <c r="B1456" s="7"/>
      <c r="C1456" s="7" t="s">
        <v>15</v>
      </c>
      <c r="D1456" s="5"/>
      <c r="E1456" s="5"/>
      <c r="F1456" s="5"/>
      <c r="G1456" s="5"/>
      <c r="H1456" s="5"/>
      <c r="I1456" s="5"/>
      <c r="J1456" s="5"/>
      <c r="K1456" s="5"/>
    </row>
    <row r="1457" spans="1:21" x14ac:dyDescent="0.3">
      <c r="A1457" s="6" t="s">
        <v>16</v>
      </c>
      <c r="B1457" s="7"/>
      <c r="C1457" s="7" t="s">
        <v>577</v>
      </c>
      <c r="D1457" s="5"/>
      <c r="E1457" s="5"/>
      <c r="F1457" s="5"/>
      <c r="G1457" s="5"/>
      <c r="H1457" s="5"/>
      <c r="I1457" s="5"/>
      <c r="J1457" s="5"/>
      <c r="K1457" s="5"/>
    </row>
    <row r="1458" spans="1:21" x14ac:dyDescent="0.3">
      <c r="A1458" s="6" t="s">
        <v>18</v>
      </c>
      <c r="B1458" s="7"/>
      <c r="C1458" s="7" t="s">
        <v>190</v>
      </c>
      <c r="D1458" s="5"/>
      <c r="E1458" s="5"/>
      <c r="F1458" s="5"/>
      <c r="G1458" s="5"/>
      <c r="H1458" s="5"/>
      <c r="I1458" s="5"/>
      <c r="J1458" s="5"/>
      <c r="K1458" s="5"/>
    </row>
    <row r="1459" spans="1:21" x14ac:dyDescent="0.3">
      <c r="A1459" s="6" t="s">
        <v>20</v>
      </c>
      <c r="B1459" s="7"/>
      <c r="C1459" s="7"/>
      <c r="D1459" s="5"/>
      <c r="E1459" s="5"/>
      <c r="F1459" s="5"/>
      <c r="G1459" s="5"/>
      <c r="H1459" s="5"/>
      <c r="I1459" s="5"/>
      <c r="J1459" s="5"/>
      <c r="K1459" s="5"/>
    </row>
    <row r="1460" spans="1:21" x14ac:dyDescent="0.3">
      <c r="A1460" s="6" t="s">
        <v>21</v>
      </c>
      <c r="B1460" s="7"/>
      <c r="C1460" s="7">
        <v>232.59</v>
      </c>
      <c r="D1460" s="5"/>
      <c r="E1460" s="5"/>
      <c r="F1460" s="5"/>
      <c r="G1460" s="5"/>
      <c r="H1460" s="5"/>
      <c r="I1460" s="5"/>
      <c r="J1460" s="5"/>
      <c r="K1460" s="5"/>
    </row>
    <row r="1461" spans="1:21" x14ac:dyDescent="0.3">
      <c r="A1461" s="6" t="s">
        <v>22</v>
      </c>
      <c r="B1461" s="7"/>
      <c r="C1461" s="7">
        <v>232.59</v>
      </c>
      <c r="D1461" s="5"/>
      <c r="E1461" s="5"/>
      <c r="F1461" s="5"/>
      <c r="G1461" s="5"/>
      <c r="H1461" s="5"/>
      <c r="I1461" s="5"/>
      <c r="J1461" s="5"/>
      <c r="K1461" s="5"/>
    </row>
    <row r="1462" spans="1:21" ht="27.6" x14ac:dyDescent="0.3">
      <c r="A1462" s="9"/>
      <c r="B1462" s="9" t="s">
        <v>5</v>
      </c>
      <c r="C1462" s="9" t="s">
        <v>10</v>
      </c>
      <c r="D1462" s="9" t="s">
        <v>16</v>
      </c>
      <c r="E1462" s="10" t="s">
        <v>18</v>
      </c>
      <c r="F1462" s="11" t="s">
        <v>21</v>
      </c>
      <c r="G1462" s="11" t="s">
        <v>22</v>
      </c>
      <c r="H1462" s="11" t="s">
        <v>23</v>
      </c>
      <c r="I1462" s="11" t="s">
        <v>24</v>
      </c>
      <c r="J1462" s="11" t="s">
        <v>21</v>
      </c>
      <c r="K1462" s="11" t="s">
        <v>22</v>
      </c>
      <c r="P1462" t="s">
        <v>21</v>
      </c>
      <c r="S1462" s="1" t="s">
        <v>23</v>
      </c>
      <c r="U1462" t="s">
        <v>24</v>
      </c>
    </row>
    <row r="1463" spans="1:21" ht="26.4" x14ac:dyDescent="0.3">
      <c r="A1463" s="16" t="s">
        <v>65</v>
      </c>
      <c r="B1463" s="16" t="s">
        <v>637</v>
      </c>
      <c r="C1463" s="16" t="s">
        <v>638</v>
      </c>
      <c r="D1463" s="16" t="s">
        <v>68</v>
      </c>
      <c r="E1463" s="17" t="s">
        <v>29</v>
      </c>
      <c r="F1463" s="14">
        <f t="shared" ref="F1463:F1468" si="495">G1463</f>
        <v>62.76</v>
      </c>
      <c r="G1463" s="14">
        <f t="shared" ref="G1463:G1468" si="496">ROUND($N$4*P1463,2)</f>
        <v>62.76</v>
      </c>
      <c r="H1463" s="14">
        <f t="shared" ref="H1463:H1468" si="497">S1463</f>
        <v>0.06</v>
      </c>
      <c r="I1463" s="14">
        <f t="shared" ref="I1463:I1468" si="498">U1463</f>
        <v>0</v>
      </c>
      <c r="J1463" s="14">
        <f t="shared" ref="J1463:J1465" si="499">TRUNC(F1463*H1463,2)</f>
        <v>3.76</v>
      </c>
      <c r="K1463" s="14">
        <f t="shared" ref="K1463:K1468" si="500">J1463</f>
        <v>3.76</v>
      </c>
      <c r="P1463">
        <v>83.65</v>
      </c>
      <c r="S1463" s="3">
        <v>0.06</v>
      </c>
      <c r="U1463">
        <v>0</v>
      </c>
    </row>
    <row r="1464" spans="1:21" ht="26.4" x14ac:dyDescent="0.3">
      <c r="A1464" s="16" t="s">
        <v>65</v>
      </c>
      <c r="B1464" s="16" t="s">
        <v>578</v>
      </c>
      <c r="C1464" s="16" t="s">
        <v>579</v>
      </c>
      <c r="D1464" s="16" t="s">
        <v>580</v>
      </c>
      <c r="E1464" s="17" t="s">
        <v>159</v>
      </c>
      <c r="F1464" s="14">
        <f t="shared" si="495"/>
        <v>342.82</v>
      </c>
      <c r="G1464" s="14">
        <f t="shared" si="496"/>
        <v>342.82</v>
      </c>
      <c r="H1464" s="14">
        <f t="shared" si="497"/>
        <v>3.0000000000000001E-3</v>
      </c>
      <c r="I1464" s="14">
        <f t="shared" si="498"/>
        <v>0</v>
      </c>
      <c r="J1464" s="14">
        <f t="shared" si="499"/>
        <v>1.02</v>
      </c>
      <c r="K1464" s="14">
        <f t="shared" si="500"/>
        <v>1.02</v>
      </c>
      <c r="P1464">
        <v>456.92</v>
      </c>
      <c r="S1464" s="3">
        <v>3.0000000000000001E-3</v>
      </c>
      <c r="U1464">
        <v>0</v>
      </c>
    </row>
    <row r="1465" spans="1:21" ht="79.2" x14ac:dyDescent="0.3">
      <c r="A1465" s="16" t="s">
        <v>65</v>
      </c>
      <c r="B1465" s="16" t="s">
        <v>392</v>
      </c>
      <c r="C1465" s="16" t="s">
        <v>393</v>
      </c>
      <c r="D1465" s="16" t="s">
        <v>68</v>
      </c>
      <c r="E1465" s="17" t="s">
        <v>29</v>
      </c>
      <c r="F1465" s="14">
        <f t="shared" si="495"/>
        <v>49.92</v>
      </c>
      <c r="G1465" s="14">
        <f t="shared" si="496"/>
        <v>49.92</v>
      </c>
      <c r="H1465" s="14">
        <f t="shared" si="497"/>
        <v>0.06</v>
      </c>
      <c r="I1465" s="14">
        <f t="shared" si="498"/>
        <v>0</v>
      </c>
      <c r="J1465" s="14">
        <f t="shared" si="499"/>
        <v>2.99</v>
      </c>
      <c r="K1465" s="14">
        <f t="shared" si="500"/>
        <v>2.99</v>
      </c>
      <c r="P1465">
        <v>66.53</v>
      </c>
      <c r="S1465" s="3">
        <v>0.06</v>
      </c>
      <c r="U1465">
        <v>0</v>
      </c>
    </row>
    <row r="1466" spans="1:21" ht="26.4" x14ac:dyDescent="0.3">
      <c r="A1466" s="12" t="s">
        <v>25</v>
      </c>
      <c r="B1466" s="12" t="s">
        <v>641</v>
      </c>
      <c r="C1466" s="12" t="s">
        <v>642</v>
      </c>
      <c r="D1466" s="12" t="s">
        <v>28</v>
      </c>
      <c r="E1466" s="13" t="s">
        <v>29</v>
      </c>
      <c r="F1466" s="14">
        <f t="shared" si="495"/>
        <v>22.56</v>
      </c>
      <c r="G1466" s="14">
        <f t="shared" si="496"/>
        <v>22.56</v>
      </c>
      <c r="H1466" s="14">
        <f t="shared" si="497"/>
        <v>0.08</v>
      </c>
      <c r="I1466" s="14">
        <f t="shared" si="498"/>
        <v>3</v>
      </c>
      <c r="J1466" s="19">
        <f t="shared" ref="J1466:J1468" si="501">TRUNC(F1466*H1466,2)+(F1466*H1466*3%)</f>
        <v>1.854144</v>
      </c>
      <c r="K1466" s="19">
        <f t="shared" si="500"/>
        <v>1.854144</v>
      </c>
      <c r="P1466">
        <v>30.07</v>
      </c>
      <c r="S1466" s="2">
        <v>0.08</v>
      </c>
      <c r="U1466">
        <v>3</v>
      </c>
    </row>
    <row r="1467" spans="1:21" ht="26.4" x14ac:dyDescent="0.3">
      <c r="A1467" s="12" t="s">
        <v>25</v>
      </c>
      <c r="B1467" s="12" t="s">
        <v>643</v>
      </c>
      <c r="C1467" s="12" t="s">
        <v>644</v>
      </c>
      <c r="D1467" s="12" t="s">
        <v>28</v>
      </c>
      <c r="E1467" s="13" t="s">
        <v>29</v>
      </c>
      <c r="F1467" s="14">
        <f t="shared" si="495"/>
        <v>20.95</v>
      </c>
      <c r="G1467" s="14">
        <f t="shared" si="496"/>
        <v>20.95</v>
      </c>
      <c r="H1467" s="14">
        <f t="shared" si="497"/>
        <v>0.9</v>
      </c>
      <c r="I1467" s="14">
        <f t="shared" si="498"/>
        <v>3</v>
      </c>
      <c r="J1467" s="19">
        <f t="shared" si="501"/>
        <v>19.415650000000003</v>
      </c>
      <c r="K1467" s="19">
        <f t="shared" si="500"/>
        <v>19.415650000000003</v>
      </c>
      <c r="P1467">
        <v>27.92</v>
      </c>
      <c r="S1467" s="2">
        <v>0.9</v>
      </c>
      <c r="U1467">
        <v>3</v>
      </c>
    </row>
    <row r="1468" spans="1:21" ht="26.4" x14ac:dyDescent="0.3">
      <c r="A1468" s="12" t="s">
        <v>25</v>
      </c>
      <c r="B1468" s="12" t="s">
        <v>77</v>
      </c>
      <c r="C1468" s="12" t="s">
        <v>78</v>
      </c>
      <c r="D1468" s="12" t="s">
        <v>28</v>
      </c>
      <c r="E1468" s="13" t="s">
        <v>29</v>
      </c>
      <c r="F1468" s="14">
        <f t="shared" si="495"/>
        <v>15.15</v>
      </c>
      <c r="G1468" s="14">
        <f t="shared" si="496"/>
        <v>15.15</v>
      </c>
      <c r="H1468" s="14">
        <f t="shared" si="497"/>
        <v>1.6</v>
      </c>
      <c r="I1468" s="14">
        <f t="shared" si="498"/>
        <v>3</v>
      </c>
      <c r="J1468" s="19">
        <f>TRUNC(F1468*H1468,2)+(F1468*H1468*3%)+0.014</f>
        <v>24.981199999999998</v>
      </c>
      <c r="K1468" s="19">
        <f t="shared" si="500"/>
        <v>24.981199999999998</v>
      </c>
      <c r="P1468">
        <v>20.190000000000001</v>
      </c>
      <c r="S1468" s="2">
        <v>1.6</v>
      </c>
      <c r="U1468">
        <v>3</v>
      </c>
    </row>
    <row r="1469" spans="1:21" ht="26.4" x14ac:dyDescent="0.3">
      <c r="A1469" s="12" t="s">
        <v>25</v>
      </c>
      <c r="B1469" s="12" t="s">
        <v>672</v>
      </c>
      <c r="C1469" s="12" t="s">
        <v>673</v>
      </c>
      <c r="D1469" s="12" t="s">
        <v>182</v>
      </c>
      <c r="E1469" s="13" t="s">
        <v>190</v>
      </c>
      <c r="F1469" s="14">
        <f t="shared" ref="F1469" si="502">G1469</f>
        <v>178.57</v>
      </c>
      <c r="G1469" s="14">
        <f t="shared" ref="G1469" si="503">ROUND($N$4*P1469,2)</f>
        <v>178.57</v>
      </c>
      <c r="H1469" s="14">
        <f t="shared" ref="H1469" si="504">S1469</f>
        <v>1</v>
      </c>
      <c r="I1469" s="14">
        <f t="shared" ref="I1469" si="505">U1469</f>
        <v>0</v>
      </c>
      <c r="J1469" s="14">
        <f t="shared" ref="J1469" si="506">TRUNC(F1469*H1469,2)</f>
        <v>178.57</v>
      </c>
      <c r="K1469" s="14">
        <f t="shared" ref="K1469" si="507">J1469</f>
        <v>178.57</v>
      </c>
      <c r="P1469">
        <v>238</v>
      </c>
      <c r="S1469" s="2">
        <v>1</v>
      </c>
      <c r="U1469">
        <v>0</v>
      </c>
    </row>
    <row r="1471" spans="1:21" x14ac:dyDescent="0.3">
      <c r="A1471" s="4" t="s">
        <v>674</v>
      </c>
      <c r="B1471" s="5"/>
      <c r="C1471" s="5"/>
      <c r="D1471" s="5"/>
      <c r="E1471" s="5"/>
      <c r="F1471" s="5"/>
      <c r="G1471" s="5"/>
      <c r="H1471" s="5"/>
      <c r="I1471" s="5"/>
      <c r="J1471" s="5"/>
      <c r="K1471" s="5"/>
    </row>
    <row r="1472" spans="1:21" x14ac:dyDescent="0.3">
      <c r="A1472" s="6" t="s">
        <v>5</v>
      </c>
      <c r="B1472" s="7"/>
      <c r="C1472" s="7" t="s">
        <v>675</v>
      </c>
      <c r="D1472" s="5"/>
      <c r="E1472" s="5"/>
      <c r="F1472" s="5"/>
      <c r="G1472" s="5"/>
      <c r="H1472" s="5"/>
      <c r="I1472" s="5"/>
      <c r="J1472" s="5"/>
      <c r="K1472" s="5"/>
    </row>
    <row r="1473" spans="1:21" x14ac:dyDescent="0.3">
      <c r="A1473" s="6" t="s">
        <v>10</v>
      </c>
      <c r="B1473" s="7"/>
      <c r="C1473" s="7" t="s">
        <v>676</v>
      </c>
      <c r="D1473" s="5"/>
      <c r="E1473" s="5"/>
      <c r="F1473" s="5"/>
      <c r="G1473" s="5"/>
      <c r="H1473" s="5"/>
      <c r="I1473" s="5"/>
      <c r="J1473" s="5"/>
      <c r="K1473" s="5"/>
    </row>
    <row r="1474" spans="1:21" x14ac:dyDescent="0.3">
      <c r="A1474" s="6" t="s">
        <v>12</v>
      </c>
      <c r="B1474" s="7"/>
      <c r="C1474" s="7" t="s">
        <v>13</v>
      </c>
      <c r="D1474" s="5"/>
      <c r="E1474" s="5"/>
      <c r="F1474" s="5"/>
      <c r="G1474" s="5"/>
      <c r="H1474" s="5"/>
      <c r="I1474" s="5"/>
      <c r="J1474" s="5"/>
      <c r="K1474" s="5"/>
    </row>
    <row r="1475" spans="1:21" x14ac:dyDescent="0.3">
      <c r="A1475" s="6" t="s">
        <v>14</v>
      </c>
      <c r="B1475" s="7"/>
      <c r="C1475" s="7" t="s">
        <v>15</v>
      </c>
      <c r="D1475" s="5"/>
      <c r="E1475" s="5"/>
      <c r="F1475" s="5"/>
      <c r="G1475" s="5"/>
      <c r="H1475" s="5"/>
      <c r="I1475" s="5"/>
      <c r="J1475" s="5"/>
      <c r="K1475" s="5"/>
    </row>
    <row r="1476" spans="1:21" x14ac:dyDescent="0.3">
      <c r="A1476" s="6" t="s">
        <v>16</v>
      </c>
      <c r="B1476" s="7"/>
      <c r="C1476" s="7" t="s">
        <v>577</v>
      </c>
      <c r="D1476" s="5"/>
      <c r="E1476" s="5"/>
      <c r="F1476" s="5"/>
      <c r="G1476" s="5"/>
      <c r="H1476" s="5"/>
      <c r="I1476" s="5"/>
      <c r="J1476" s="5"/>
      <c r="K1476" s="5"/>
    </row>
    <row r="1477" spans="1:21" x14ac:dyDescent="0.3">
      <c r="A1477" s="6" t="s">
        <v>18</v>
      </c>
      <c r="B1477" s="7"/>
      <c r="C1477" s="7" t="s">
        <v>190</v>
      </c>
      <c r="D1477" s="5"/>
      <c r="E1477" s="5"/>
      <c r="F1477" s="5"/>
      <c r="G1477" s="5"/>
      <c r="H1477" s="5"/>
      <c r="I1477" s="5"/>
      <c r="J1477" s="5"/>
      <c r="K1477" s="5"/>
    </row>
    <row r="1478" spans="1:21" x14ac:dyDescent="0.3">
      <c r="A1478" s="6" t="s">
        <v>20</v>
      </c>
      <c r="B1478" s="7"/>
      <c r="C1478" s="7"/>
      <c r="D1478" s="5"/>
      <c r="E1478" s="5"/>
      <c r="F1478" s="5"/>
      <c r="G1478" s="5"/>
      <c r="H1478" s="5"/>
      <c r="I1478" s="5"/>
      <c r="J1478" s="5"/>
      <c r="K1478" s="5"/>
    </row>
    <row r="1479" spans="1:21" x14ac:dyDescent="0.3">
      <c r="A1479" s="6" t="s">
        <v>21</v>
      </c>
      <c r="B1479" s="7"/>
      <c r="C1479" s="7">
        <v>412.67</v>
      </c>
      <c r="D1479" s="5"/>
      <c r="E1479" s="5"/>
      <c r="F1479" s="5"/>
      <c r="G1479" s="5"/>
      <c r="H1479" s="5"/>
      <c r="I1479" s="5"/>
      <c r="J1479" s="5"/>
      <c r="K1479" s="5"/>
    </row>
    <row r="1480" spans="1:21" x14ac:dyDescent="0.3">
      <c r="A1480" s="6" t="s">
        <v>22</v>
      </c>
      <c r="B1480" s="7"/>
      <c r="C1480" s="7">
        <v>412.67</v>
      </c>
      <c r="D1480" s="5"/>
      <c r="E1480" s="5"/>
      <c r="F1480" s="5"/>
      <c r="G1480" s="5"/>
      <c r="H1480" s="5"/>
      <c r="I1480" s="5"/>
      <c r="J1480" s="5"/>
      <c r="K1480" s="5"/>
    </row>
    <row r="1481" spans="1:21" ht="27.6" x14ac:dyDescent="0.3">
      <c r="A1481" s="9"/>
      <c r="B1481" s="9" t="s">
        <v>5</v>
      </c>
      <c r="C1481" s="9" t="s">
        <v>10</v>
      </c>
      <c r="D1481" s="9" t="s">
        <v>16</v>
      </c>
      <c r="E1481" s="10" t="s">
        <v>18</v>
      </c>
      <c r="F1481" s="11" t="s">
        <v>21</v>
      </c>
      <c r="G1481" s="11" t="s">
        <v>22</v>
      </c>
      <c r="H1481" s="11" t="s">
        <v>23</v>
      </c>
      <c r="I1481" s="11" t="s">
        <v>24</v>
      </c>
      <c r="J1481" s="11" t="s">
        <v>21</v>
      </c>
      <c r="K1481" s="11" t="s">
        <v>22</v>
      </c>
      <c r="P1481" t="s">
        <v>21</v>
      </c>
      <c r="S1481" s="1" t="s">
        <v>23</v>
      </c>
      <c r="U1481" t="s">
        <v>24</v>
      </c>
    </row>
    <row r="1482" spans="1:21" ht="26.4" x14ac:dyDescent="0.3">
      <c r="A1482" s="16" t="s">
        <v>65</v>
      </c>
      <c r="B1482" s="16" t="s">
        <v>637</v>
      </c>
      <c r="C1482" s="16" t="s">
        <v>638</v>
      </c>
      <c r="D1482" s="16" t="s">
        <v>68</v>
      </c>
      <c r="E1482" s="17" t="s">
        <v>29</v>
      </c>
      <c r="F1482" s="14">
        <f t="shared" ref="F1482:F1487" si="508">G1482</f>
        <v>62.76</v>
      </c>
      <c r="G1482" s="14">
        <f t="shared" ref="G1482:G1487" si="509">ROUND($N$4*P1482,2)</f>
        <v>62.76</v>
      </c>
      <c r="H1482" s="14">
        <f t="shared" ref="H1482:H1487" si="510">S1482</f>
        <v>0.12</v>
      </c>
      <c r="I1482" s="14">
        <f t="shared" ref="I1482:I1487" si="511">U1482</f>
        <v>0</v>
      </c>
      <c r="J1482" s="14">
        <f t="shared" ref="J1482:J1484" si="512">TRUNC(F1482*H1482,2)</f>
        <v>7.53</v>
      </c>
      <c r="K1482" s="14">
        <f t="shared" ref="K1482:K1487" si="513">J1482</f>
        <v>7.53</v>
      </c>
      <c r="P1482">
        <v>83.65</v>
      </c>
      <c r="S1482" s="3">
        <v>0.12</v>
      </c>
      <c r="U1482">
        <v>0</v>
      </c>
    </row>
    <row r="1483" spans="1:21" ht="26.4" x14ac:dyDescent="0.3">
      <c r="A1483" s="16" t="s">
        <v>65</v>
      </c>
      <c r="B1483" s="16" t="s">
        <v>578</v>
      </c>
      <c r="C1483" s="16" t="s">
        <v>579</v>
      </c>
      <c r="D1483" s="16" t="s">
        <v>580</v>
      </c>
      <c r="E1483" s="17" t="s">
        <v>159</v>
      </c>
      <c r="F1483" s="14">
        <f t="shared" si="508"/>
        <v>342.82</v>
      </c>
      <c r="G1483" s="14">
        <f t="shared" si="509"/>
        <v>342.82</v>
      </c>
      <c r="H1483" s="14">
        <f t="shared" si="510"/>
        <v>5.0000000000000001E-3</v>
      </c>
      <c r="I1483" s="14">
        <f t="shared" si="511"/>
        <v>0</v>
      </c>
      <c r="J1483" s="14">
        <f t="shared" si="512"/>
        <v>1.71</v>
      </c>
      <c r="K1483" s="14">
        <f t="shared" si="513"/>
        <v>1.71</v>
      </c>
      <c r="P1483">
        <v>456.92</v>
      </c>
      <c r="S1483" s="3">
        <v>5.0000000000000001E-3</v>
      </c>
      <c r="U1483">
        <v>0</v>
      </c>
    </row>
    <row r="1484" spans="1:21" ht="79.2" x14ac:dyDescent="0.3">
      <c r="A1484" s="16" t="s">
        <v>65</v>
      </c>
      <c r="B1484" s="16" t="s">
        <v>392</v>
      </c>
      <c r="C1484" s="16" t="s">
        <v>393</v>
      </c>
      <c r="D1484" s="16" t="s">
        <v>68</v>
      </c>
      <c r="E1484" s="17" t="s">
        <v>29</v>
      </c>
      <c r="F1484" s="14">
        <f t="shared" si="508"/>
        <v>49.92</v>
      </c>
      <c r="G1484" s="14">
        <f t="shared" si="509"/>
        <v>49.92</v>
      </c>
      <c r="H1484" s="14">
        <f t="shared" si="510"/>
        <v>0.12</v>
      </c>
      <c r="I1484" s="14">
        <f t="shared" si="511"/>
        <v>0</v>
      </c>
      <c r="J1484" s="14">
        <f t="shared" si="512"/>
        <v>5.99</v>
      </c>
      <c r="K1484" s="14">
        <f t="shared" si="513"/>
        <v>5.99</v>
      </c>
      <c r="P1484">
        <v>66.53</v>
      </c>
      <c r="S1484" s="3">
        <v>0.12</v>
      </c>
      <c r="U1484">
        <v>0</v>
      </c>
    </row>
    <row r="1485" spans="1:21" ht="26.4" x14ac:dyDescent="0.3">
      <c r="A1485" s="12" t="s">
        <v>25</v>
      </c>
      <c r="B1485" s="12" t="s">
        <v>641</v>
      </c>
      <c r="C1485" s="12" t="s">
        <v>642</v>
      </c>
      <c r="D1485" s="12" t="s">
        <v>28</v>
      </c>
      <c r="E1485" s="13" t="s">
        <v>29</v>
      </c>
      <c r="F1485" s="14">
        <f t="shared" si="508"/>
        <v>22.56</v>
      </c>
      <c r="G1485" s="14">
        <f t="shared" si="509"/>
        <v>22.56</v>
      </c>
      <c r="H1485" s="14">
        <f t="shared" si="510"/>
        <v>0.08</v>
      </c>
      <c r="I1485" s="14">
        <f t="shared" si="511"/>
        <v>3</v>
      </c>
      <c r="J1485" s="19">
        <f>TRUNC(F1485*H1485,2)+(F1485*H1485*3%)</f>
        <v>1.854144</v>
      </c>
      <c r="K1485" s="19">
        <f t="shared" si="513"/>
        <v>1.854144</v>
      </c>
      <c r="P1485">
        <v>30.07</v>
      </c>
      <c r="S1485" s="2">
        <v>0.08</v>
      </c>
      <c r="U1485">
        <v>3</v>
      </c>
    </row>
    <row r="1486" spans="1:21" ht="26.4" x14ac:dyDescent="0.3">
      <c r="A1486" s="12" t="s">
        <v>25</v>
      </c>
      <c r="B1486" s="12" t="s">
        <v>643</v>
      </c>
      <c r="C1486" s="12" t="s">
        <v>644</v>
      </c>
      <c r="D1486" s="12" t="s">
        <v>28</v>
      </c>
      <c r="E1486" s="13" t="s">
        <v>29</v>
      </c>
      <c r="F1486" s="14">
        <f t="shared" si="508"/>
        <v>20.95</v>
      </c>
      <c r="G1486" s="14">
        <f t="shared" si="509"/>
        <v>20.95</v>
      </c>
      <c r="H1486" s="14">
        <f t="shared" si="510"/>
        <v>1.3</v>
      </c>
      <c r="I1486" s="14">
        <f t="shared" si="511"/>
        <v>3</v>
      </c>
      <c r="J1486" s="19">
        <f>TRUNC(F1486*H1486,2)+(F1486*H1486*3%)</f>
        <v>28.047049999999999</v>
      </c>
      <c r="K1486" s="19">
        <f t="shared" si="513"/>
        <v>28.047049999999999</v>
      </c>
      <c r="P1486">
        <v>27.92</v>
      </c>
      <c r="S1486" s="2">
        <v>1.3</v>
      </c>
      <c r="U1486">
        <v>3</v>
      </c>
    </row>
    <row r="1487" spans="1:21" ht="26.4" x14ac:dyDescent="0.3">
      <c r="A1487" s="12" t="s">
        <v>25</v>
      </c>
      <c r="B1487" s="12" t="s">
        <v>77</v>
      </c>
      <c r="C1487" s="12" t="s">
        <v>78</v>
      </c>
      <c r="D1487" s="12" t="s">
        <v>28</v>
      </c>
      <c r="E1487" s="13" t="s">
        <v>29</v>
      </c>
      <c r="F1487" s="14">
        <f t="shared" si="508"/>
        <v>15.15</v>
      </c>
      <c r="G1487" s="14">
        <f t="shared" si="509"/>
        <v>15.15</v>
      </c>
      <c r="H1487" s="14">
        <f t="shared" si="510"/>
        <v>2.35</v>
      </c>
      <c r="I1487" s="14">
        <f t="shared" si="511"/>
        <v>3</v>
      </c>
      <c r="J1487" s="19">
        <f>TRUNC(F1487*H1487,2)+(F1487*H1487*3%)+0.001</f>
        <v>36.669074999999999</v>
      </c>
      <c r="K1487" s="19">
        <f t="shared" si="513"/>
        <v>36.669074999999999</v>
      </c>
      <c r="P1487">
        <v>20.190000000000001</v>
      </c>
      <c r="S1487" s="2">
        <v>2.35</v>
      </c>
      <c r="U1487">
        <v>3</v>
      </c>
    </row>
    <row r="1488" spans="1:21" ht="26.4" x14ac:dyDescent="0.3">
      <c r="A1488" s="12" t="s">
        <v>25</v>
      </c>
      <c r="B1488" s="12" t="s">
        <v>677</v>
      </c>
      <c r="C1488" s="12" t="s">
        <v>678</v>
      </c>
      <c r="D1488" s="12" t="s">
        <v>182</v>
      </c>
      <c r="E1488" s="13" t="s">
        <v>190</v>
      </c>
      <c r="F1488" s="14">
        <f t="shared" ref="F1488" si="514">G1488</f>
        <v>330.87</v>
      </c>
      <c r="G1488" s="14">
        <f t="shared" ref="G1488" si="515">ROUND($N$4*P1488,2)</f>
        <v>330.87</v>
      </c>
      <c r="H1488" s="14">
        <f t="shared" ref="H1488" si="516">S1488</f>
        <v>1</v>
      </c>
      <c r="I1488" s="14">
        <f t="shared" ref="I1488" si="517">U1488</f>
        <v>0</v>
      </c>
      <c r="J1488" s="14">
        <f t="shared" ref="J1488" si="518">TRUNC(F1488*H1488,2)</f>
        <v>330.87</v>
      </c>
      <c r="K1488" s="14">
        <f t="shared" ref="K1488" si="519">J1488</f>
        <v>330.87</v>
      </c>
      <c r="P1488">
        <v>441</v>
      </c>
      <c r="S1488" s="2">
        <v>1</v>
      </c>
      <c r="U1488">
        <v>0</v>
      </c>
    </row>
    <row r="1490" spans="1:21" x14ac:dyDescent="0.3">
      <c r="A1490" s="4" t="s">
        <v>679</v>
      </c>
      <c r="B1490" s="5"/>
      <c r="C1490" s="5"/>
      <c r="D1490" s="5"/>
      <c r="E1490" s="5"/>
      <c r="F1490" s="5"/>
      <c r="G1490" s="5"/>
      <c r="H1490" s="5"/>
      <c r="I1490" s="5"/>
      <c r="J1490" s="5"/>
      <c r="K1490" s="5"/>
    </row>
    <row r="1491" spans="1:21" x14ac:dyDescent="0.3">
      <c r="A1491" s="6" t="s">
        <v>5</v>
      </c>
      <c r="B1491" s="7"/>
      <c r="C1491" s="7" t="s">
        <v>680</v>
      </c>
      <c r="D1491" s="5"/>
      <c r="E1491" s="5"/>
      <c r="F1491" s="5"/>
      <c r="G1491" s="5"/>
      <c r="H1491" s="5"/>
      <c r="I1491" s="5"/>
      <c r="J1491" s="5"/>
      <c r="K1491" s="5"/>
    </row>
    <row r="1492" spans="1:21" x14ac:dyDescent="0.3">
      <c r="A1492" s="6" t="s">
        <v>10</v>
      </c>
      <c r="B1492" s="7"/>
      <c r="C1492" s="7" t="s">
        <v>681</v>
      </c>
      <c r="D1492" s="5"/>
      <c r="E1492" s="5"/>
      <c r="F1492" s="5"/>
      <c r="G1492" s="5"/>
      <c r="H1492" s="5"/>
      <c r="I1492" s="5"/>
      <c r="J1492" s="5"/>
      <c r="K1492" s="5"/>
    </row>
    <row r="1493" spans="1:21" x14ac:dyDescent="0.3">
      <c r="A1493" s="6" t="s">
        <v>12</v>
      </c>
      <c r="B1493" s="7"/>
      <c r="C1493" s="7" t="s">
        <v>13</v>
      </c>
      <c r="D1493" s="5"/>
      <c r="E1493" s="5"/>
      <c r="F1493" s="5"/>
      <c r="G1493" s="5"/>
      <c r="H1493" s="5"/>
      <c r="I1493" s="5"/>
      <c r="J1493" s="5"/>
      <c r="K1493" s="5"/>
    </row>
    <row r="1494" spans="1:21" x14ac:dyDescent="0.3">
      <c r="A1494" s="6" t="s">
        <v>14</v>
      </c>
      <c r="B1494" s="7"/>
      <c r="C1494" s="7" t="s">
        <v>15</v>
      </c>
      <c r="D1494" s="5"/>
      <c r="E1494" s="5"/>
      <c r="F1494" s="5"/>
      <c r="G1494" s="5"/>
      <c r="H1494" s="5"/>
      <c r="I1494" s="5"/>
      <c r="J1494" s="5"/>
      <c r="K1494" s="5"/>
    </row>
    <row r="1495" spans="1:21" x14ac:dyDescent="0.3">
      <c r="A1495" s="6" t="s">
        <v>16</v>
      </c>
      <c r="B1495" s="7"/>
      <c r="C1495" s="7" t="s">
        <v>577</v>
      </c>
      <c r="D1495" s="5"/>
      <c r="E1495" s="5"/>
      <c r="F1495" s="5"/>
      <c r="G1495" s="5"/>
      <c r="H1495" s="5"/>
      <c r="I1495" s="5"/>
      <c r="J1495" s="5"/>
      <c r="K1495" s="5"/>
    </row>
    <row r="1496" spans="1:21" x14ac:dyDescent="0.3">
      <c r="A1496" s="6" t="s">
        <v>18</v>
      </c>
      <c r="B1496" s="7"/>
      <c r="C1496" s="7" t="s">
        <v>190</v>
      </c>
      <c r="D1496" s="5"/>
      <c r="E1496" s="5"/>
      <c r="F1496" s="5"/>
      <c r="G1496" s="5"/>
      <c r="H1496" s="5"/>
      <c r="I1496" s="5"/>
      <c r="J1496" s="5"/>
      <c r="K1496" s="5"/>
    </row>
    <row r="1497" spans="1:21" x14ac:dyDescent="0.3">
      <c r="A1497" s="6" t="s">
        <v>20</v>
      </c>
      <c r="B1497" s="7"/>
      <c r="C1497" s="7"/>
      <c r="D1497" s="5"/>
      <c r="E1497" s="5"/>
      <c r="F1497" s="5"/>
      <c r="G1497" s="5"/>
      <c r="H1497" s="5"/>
      <c r="I1497" s="5"/>
      <c r="J1497" s="5"/>
      <c r="K1497" s="5"/>
    </row>
    <row r="1498" spans="1:21" x14ac:dyDescent="0.3">
      <c r="A1498" s="6" t="s">
        <v>21</v>
      </c>
      <c r="B1498" s="7"/>
      <c r="C1498" s="7">
        <v>583.25</v>
      </c>
      <c r="D1498" s="5"/>
      <c r="E1498" s="5"/>
      <c r="F1498" s="5"/>
      <c r="G1498" s="5"/>
      <c r="H1498" s="5"/>
      <c r="I1498" s="5"/>
      <c r="J1498" s="5"/>
      <c r="K1498" s="5"/>
    </row>
    <row r="1499" spans="1:21" x14ac:dyDescent="0.3">
      <c r="A1499" s="6" t="s">
        <v>22</v>
      </c>
      <c r="B1499" s="7"/>
      <c r="C1499" s="7">
        <v>583.25</v>
      </c>
      <c r="D1499" s="5"/>
      <c r="E1499" s="5"/>
      <c r="F1499" s="5"/>
      <c r="G1499" s="5"/>
      <c r="H1499" s="5"/>
      <c r="I1499" s="5"/>
      <c r="J1499" s="5"/>
      <c r="K1499" s="5"/>
    </row>
    <row r="1500" spans="1:21" ht="27.6" x14ac:dyDescent="0.3">
      <c r="A1500" s="9"/>
      <c r="B1500" s="9" t="s">
        <v>5</v>
      </c>
      <c r="C1500" s="9" t="s">
        <v>10</v>
      </c>
      <c r="D1500" s="9" t="s">
        <v>16</v>
      </c>
      <c r="E1500" s="10" t="s">
        <v>18</v>
      </c>
      <c r="F1500" s="11" t="s">
        <v>21</v>
      </c>
      <c r="G1500" s="11" t="s">
        <v>22</v>
      </c>
      <c r="H1500" s="11" t="s">
        <v>23</v>
      </c>
      <c r="I1500" s="11" t="s">
        <v>24</v>
      </c>
      <c r="J1500" s="11" t="s">
        <v>21</v>
      </c>
      <c r="K1500" s="11" t="s">
        <v>22</v>
      </c>
      <c r="P1500" t="s">
        <v>21</v>
      </c>
      <c r="S1500" s="1" t="s">
        <v>23</v>
      </c>
      <c r="U1500" t="s">
        <v>24</v>
      </c>
    </row>
    <row r="1501" spans="1:21" ht="26.4" x14ac:dyDescent="0.3">
      <c r="A1501" s="16" t="s">
        <v>65</v>
      </c>
      <c r="B1501" s="16" t="s">
        <v>637</v>
      </c>
      <c r="C1501" s="16" t="s">
        <v>638</v>
      </c>
      <c r="D1501" s="16" t="s">
        <v>68</v>
      </c>
      <c r="E1501" s="17" t="s">
        <v>29</v>
      </c>
      <c r="F1501" s="14">
        <f t="shared" ref="F1501:F1506" si="520">G1501</f>
        <v>62.76</v>
      </c>
      <c r="G1501" s="14">
        <f t="shared" ref="G1501:G1506" si="521">ROUND($N$4*P1501,2)</f>
        <v>62.76</v>
      </c>
      <c r="H1501" s="14">
        <f t="shared" ref="H1501:H1506" si="522">S1501</f>
        <v>0.18</v>
      </c>
      <c r="I1501" s="14">
        <f t="shared" ref="I1501:I1506" si="523">U1501</f>
        <v>0</v>
      </c>
      <c r="J1501" s="14">
        <f t="shared" ref="J1501:J1503" si="524">TRUNC(F1501*H1501,2)</f>
        <v>11.29</v>
      </c>
      <c r="K1501" s="14">
        <f t="shared" ref="K1501:K1506" si="525">J1501</f>
        <v>11.29</v>
      </c>
      <c r="P1501">
        <v>83.65</v>
      </c>
      <c r="S1501" s="3">
        <v>0.18</v>
      </c>
      <c r="U1501">
        <v>0</v>
      </c>
    </row>
    <row r="1502" spans="1:21" ht="26.4" x14ac:dyDescent="0.3">
      <c r="A1502" s="16" t="s">
        <v>65</v>
      </c>
      <c r="B1502" s="16" t="s">
        <v>578</v>
      </c>
      <c r="C1502" s="16" t="s">
        <v>579</v>
      </c>
      <c r="D1502" s="16" t="s">
        <v>580</v>
      </c>
      <c r="E1502" s="17" t="s">
        <v>159</v>
      </c>
      <c r="F1502" s="14">
        <f t="shared" si="520"/>
        <v>342.82</v>
      </c>
      <c r="G1502" s="14">
        <f t="shared" si="521"/>
        <v>342.82</v>
      </c>
      <c r="H1502" s="14">
        <f t="shared" si="522"/>
        <v>0.01</v>
      </c>
      <c r="I1502" s="14">
        <f t="shared" si="523"/>
        <v>0</v>
      </c>
      <c r="J1502" s="14">
        <f t="shared" si="524"/>
        <v>3.42</v>
      </c>
      <c r="K1502" s="14">
        <f t="shared" si="525"/>
        <v>3.42</v>
      </c>
      <c r="P1502">
        <v>456.92</v>
      </c>
      <c r="S1502" s="3">
        <v>0.01</v>
      </c>
      <c r="U1502">
        <v>0</v>
      </c>
    </row>
    <row r="1503" spans="1:21" ht="79.2" x14ac:dyDescent="0.3">
      <c r="A1503" s="16" t="s">
        <v>65</v>
      </c>
      <c r="B1503" s="16" t="s">
        <v>392</v>
      </c>
      <c r="C1503" s="16" t="s">
        <v>393</v>
      </c>
      <c r="D1503" s="16" t="s">
        <v>68</v>
      </c>
      <c r="E1503" s="17" t="s">
        <v>29</v>
      </c>
      <c r="F1503" s="14">
        <f t="shared" si="520"/>
        <v>49.92</v>
      </c>
      <c r="G1503" s="14">
        <f t="shared" si="521"/>
        <v>49.92</v>
      </c>
      <c r="H1503" s="14">
        <f t="shared" si="522"/>
        <v>0.18</v>
      </c>
      <c r="I1503" s="14">
        <f t="shared" si="523"/>
        <v>0</v>
      </c>
      <c r="J1503" s="14">
        <f t="shared" si="524"/>
        <v>8.98</v>
      </c>
      <c r="K1503" s="14">
        <f t="shared" si="525"/>
        <v>8.98</v>
      </c>
      <c r="P1503">
        <v>66.53</v>
      </c>
      <c r="S1503" s="3">
        <v>0.18</v>
      </c>
      <c r="U1503">
        <v>0</v>
      </c>
    </row>
    <row r="1504" spans="1:21" ht="26.4" x14ac:dyDescent="0.3">
      <c r="A1504" s="12" t="s">
        <v>25</v>
      </c>
      <c r="B1504" s="12" t="s">
        <v>641</v>
      </c>
      <c r="C1504" s="12" t="s">
        <v>642</v>
      </c>
      <c r="D1504" s="12" t="s">
        <v>28</v>
      </c>
      <c r="E1504" s="13" t="s">
        <v>29</v>
      </c>
      <c r="F1504" s="14">
        <f t="shared" si="520"/>
        <v>22.56</v>
      </c>
      <c r="G1504" s="14">
        <f t="shared" si="521"/>
        <v>22.56</v>
      </c>
      <c r="H1504" s="14">
        <f t="shared" si="522"/>
        <v>0.08</v>
      </c>
      <c r="I1504" s="14">
        <f t="shared" si="523"/>
        <v>3</v>
      </c>
      <c r="J1504" s="19">
        <f>TRUNC(F1504*H1504,2)+(F1504*H1504*3%)+0.001</f>
        <v>1.8551439999999999</v>
      </c>
      <c r="K1504" s="19">
        <f t="shared" si="525"/>
        <v>1.8551439999999999</v>
      </c>
      <c r="P1504">
        <v>30.07</v>
      </c>
      <c r="S1504" s="2">
        <v>0.08</v>
      </c>
      <c r="U1504">
        <v>3</v>
      </c>
    </row>
    <row r="1505" spans="1:21" ht="26.4" x14ac:dyDescent="0.3">
      <c r="A1505" s="12" t="s">
        <v>25</v>
      </c>
      <c r="B1505" s="12" t="s">
        <v>643</v>
      </c>
      <c r="C1505" s="12" t="s">
        <v>644</v>
      </c>
      <c r="D1505" s="12" t="s">
        <v>28</v>
      </c>
      <c r="E1505" s="13" t="s">
        <v>29</v>
      </c>
      <c r="F1505" s="14">
        <f t="shared" si="520"/>
        <v>20.95</v>
      </c>
      <c r="G1505" s="14">
        <f t="shared" si="521"/>
        <v>20.95</v>
      </c>
      <c r="H1505" s="14">
        <f t="shared" si="522"/>
        <v>1.7</v>
      </c>
      <c r="I1505" s="14">
        <f t="shared" si="523"/>
        <v>3</v>
      </c>
      <c r="J1505" s="19">
        <f>TRUNC(F1505*H1505,2)+(F1505*H1505*3%)+0.001</f>
        <v>36.679449999999996</v>
      </c>
      <c r="K1505" s="19">
        <f t="shared" si="525"/>
        <v>36.679449999999996</v>
      </c>
      <c r="P1505">
        <v>27.92</v>
      </c>
      <c r="S1505" s="2">
        <v>1.7</v>
      </c>
      <c r="U1505">
        <v>3</v>
      </c>
    </row>
    <row r="1506" spans="1:21" ht="26.4" x14ac:dyDescent="0.3">
      <c r="A1506" s="12" t="s">
        <v>25</v>
      </c>
      <c r="B1506" s="12" t="s">
        <v>77</v>
      </c>
      <c r="C1506" s="12" t="s">
        <v>78</v>
      </c>
      <c r="D1506" s="12" t="s">
        <v>28</v>
      </c>
      <c r="E1506" s="13" t="s">
        <v>29</v>
      </c>
      <c r="F1506" s="14">
        <f t="shared" si="520"/>
        <v>15.15</v>
      </c>
      <c r="G1506" s="14">
        <f t="shared" si="521"/>
        <v>15.15</v>
      </c>
      <c r="H1506" s="14">
        <f t="shared" si="522"/>
        <v>3.05</v>
      </c>
      <c r="I1506" s="14">
        <f t="shared" si="523"/>
        <v>3</v>
      </c>
      <c r="J1506" s="19">
        <f>TRUNC(F1506*H1506,2)+(F1506*H1506*3%)+0.02</f>
        <v>47.606225000000009</v>
      </c>
      <c r="K1506" s="19">
        <f t="shared" si="525"/>
        <v>47.606225000000009</v>
      </c>
      <c r="P1506">
        <v>20.190000000000001</v>
      </c>
      <c r="S1506" s="2">
        <v>3.05</v>
      </c>
      <c r="U1506">
        <v>3</v>
      </c>
    </row>
    <row r="1507" spans="1:21" ht="26.4" x14ac:dyDescent="0.3">
      <c r="A1507" s="12" t="s">
        <v>25</v>
      </c>
      <c r="B1507" s="12" t="s">
        <v>682</v>
      </c>
      <c r="C1507" s="12" t="s">
        <v>683</v>
      </c>
      <c r="D1507" s="12" t="s">
        <v>182</v>
      </c>
      <c r="E1507" s="13" t="s">
        <v>190</v>
      </c>
      <c r="F1507" s="14">
        <f t="shared" ref="F1507" si="526">G1507</f>
        <v>473.42</v>
      </c>
      <c r="G1507" s="14">
        <f t="shared" ref="G1507" si="527">ROUND($N$4*P1507,2)</f>
        <v>473.42</v>
      </c>
      <c r="H1507" s="14">
        <f t="shared" ref="H1507" si="528">S1507</f>
        <v>1</v>
      </c>
      <c r="I1507" s="14">
        <f t="shared" ref="I1507" si="529">U1507</f>
        <v>0</v>
      </c>
      <c r="J1507" s="14">
        <f t="shared" ref="J1507" si="530">TRUNC(F1507*H1507,2)</f>
        <v>473.42</v>
      </c>
      <c r="K1507" s="14">
        <f t="shared" ref="K1507" si="531">J1507</f>
        <v>473.42</v>
      </c>
      <c r="P1507">
        <v>631</v>
      </c>
      <c r="S1507" s="2">
        <v>1</v>
      </c>
      <c r="U1507">
        <v>0</v>
      </c>
    </row>
    <row r="1509" spans="1:21" x14ac:dyDescent="0.3">
      <c r="A1509" s="4" t="s">
        <v>684</v>
      </c>
      <c r="B1509" s="5"/>
      <c r="C1509" s="5"/>
      <c r="D1509" s="5"/>
      <c r="E1509" s="5"/>
      <c r="F1509" s="5"/>
      <c r="G1509" s="5"/>
      <c r="H1509" s="5"/>
      <c r="I1509" s="5"/>
      <c r="J1509" s="5"/>
      <c r="K1509" s="5"/>
    </row>
    <row r="1510" spans="1:21" x14ac:dyDescent="0.3">
      <c r="A1510" s="6" t="s">
        <v>5</v>
      </c>
      <c r="B1510" s="7"/>
      <c r="C1510" s="7" t="s">
        <v>685</v>
      </c>
      <c r="D1510" s="5"/>
      <c r="E1510" s="5"/>
      <c r="F1510" s="5"/>
      <c r="G1510" s="5"/>
      <c r="H1510" s="5"/>
      <c r="I1510" s="5"/>
      <c r="J1510" s="5"/>
      <c r="K1510" s="5"/>
    </row>
    <row r="1511" spans="1:21" x14ac:dyDescent="0.3">
      <c r="A1511" s="6" t="s">
        <v>10</v>
      </c>
      <c r="B1511" s="7"/>
      <c r="C1511" s="7" t="s">
        <v>686</v>
      </c>
      <c r="D1511" s="5"/>
      <c r="E1511" s="5"/>
      <c r="F1511" s="5"/>
      <c r="G1511" s="5"/>
      <c r="H1511" s="5"/>
      <c r="I1511" s="5"/>
      <c r="J1511" s="5"/>
      <c r="K1511" s="5"/>
    </row>
    <row r="1512" spans="1:21" x14ac:dyDescent="0.3">
      <c r="A1512" s="6" t="s">
        <v>12</v>
      </c>
      <c r="B1512" s="7"/>
      <c r="C1512" s="7" t="s">
        <v>13</v>
      </c>
      <c r="D1512" s="5"/>
      <c r="E1512" s="5"/>
      <c r="F1512" s="5"/>
      <c r="G1512" s="5"/>
      <c r="H1512" s="5"/>
      <c r="I1512" s="5"/>
      <c r="J1512" s="5"/>
      <c r="K1512" s="5"/>
    </row>
    <row r="1513" spans="1:21" x14ac:dyDescent="0.3">
      <c r="A1513" s="6" t="s">
        <v>14</v>
      </c>
      <c r="B1513" s="7"/>
      <c r="C1513" s="7" t="s">
        <v>15</v>
      </c>
      <c r="D1513" s="5"/>
      <c r="E1513" s="5"/>
      <c r="F1513" s="5"/>
      <c r="G1513" s="5"/>
      <c r="H1513" s="5"/>
      <c r="I1513" s="5"/>
      <c r="J1513" s="5"/>
      <c r="K1513" s="5"/>
    </row>
    <row r="1514" spans="1:21" x14ac:dyDescent="0.3">
      <c r="A1514" s="6" t="s">
        <v>16</v>
      </c>
      <c r="B1514" s="7"/>
      <c r="C1514" s="7" t="s">
        <v>577</v>
      </c>
      <c r="D1514" s="5"/>
      <c r="E1514" s="5"/>
      <c r="F1514" s="5"/>
      <c r="G1514" s="5"/>
      <c r="H1514" s="5"/>
      <c r="I1514" s="5"/>
      <c r="J1514" s="5"/>
      <c r="K1514" s="5"/>
    </row>
    <row r="1515" spans="1:21" x14ac:dyDescent="0.3">
      <c r="A1515" s="6" t="s">
        <v>18</v>
      </c>
      <c r="B1515" s="7"/>
      <c r="C1515" s="7" t="s">
        <v>190</v>
      </c>
      <c r="D1515" s="5"/>
      <c r="E1515" s="5"/>
      <c r="F1515" s="5"/>
      <c r="G1515" s="5"/>
      <c r="H1515" s="5"/>
      <c r="I1515" s="5"/>
      <c r="J1515" s="5"/>
      <c r="K1515" s="5"/>
    </row>
    <row r="1516" spans="1:21" x14ac:dyDescent="0.3">
      <c r="A1516" s="6" t="s">
        <v>20</v>
      </c>
      <c r="B1516" s="7"/>
      <c r="C1516" s="7"/>
      <c r="D1516" s="5"/>
      <c r="E1516" s="5"/>
      <c r="F1516" s="5"/>
      <c r="G1516" s="5"/>
      <c r="H1516" s="5"/>
      <c r="I1516" s="5"/>
      <c r="J1516" s="5"/>
      <c r="K1516" s="5"/>
    </row>
    <row r="1517" spans="1:21" x14ac:dyDescent="0.3">
      <c r="A1517" s="6" t="s">
        <v>21</v>
      </c>
      <c r="B1517" s="7"/>
      <c r="C1517" s="8">
        <v>909.76</v>
      </c>
      <c r="D1517" s="5"/>
      <c r="E1517" s="5"/>
      <c r="F1517" s="5"/>
      <c r="G1517" s="5"/>
      <c r="H1517" s="5"/>
      <c r="I1517" s="5"/>
      <c r="J1517" s="5"/>
      <c r="K1517" s="5"/>
    </row>
    <row r="1518" spans="1:21" x14ac:dyDescent="0.3">
      <c r="A1518" s="6" t="s">
        <v>22</v>
      </c>
      <c r="B1518" s="7"/>
      <c r="C1518" s="8">
        <v>909.76</v>
      </c>
      <c r="D1518" s="5"/>
      <c r="E1518" s="5"/>
      <c r="F1518" s="5"/>
      <c r="G1518" s="5"/>
      <c r="H1518" s="5"/>
      <c r="I1518" s="5"/>
      <c r="J1518" s="5"/>
      <c r="K1518" s="5"/>
    </row>
    <row r="1519" spans="1:21" ht="27.6" x14ac:dyDescent="0.3">
      <c r="A1519" s="9"/>
      <c r="B1519" s="9" t="s">
        <v>5</v>
      </c>
      <c r="C1519" s="9" t="s">
        <v>10</v>
      </c>
      <c r="D1519" s="9" t="s">
        <v>16</v>
      </c>
      <c r="E1519" s="10" t="s">
        <v>18</v>
      </c>
      <c r="F1519" s="11" t="s">
        <v>21</v>
      </c>
      <c r="G1519" s="11" t="s">
        <v>22</v>
      </c>
      <c r="H1519" s="11" t="s">
        <v>23</v>
      </c>
      <c r="I1519" s="11" t="s">
        <v>24</v>
      </c>
      <c r="J1519" s="11" t="s">
        <v>21</v>
      </c>
      <c r="K1519" s="11" t="s">
        <v>22</v>
      </c>
      <c r="P1519" t="s">
        <v>21</v>
      </c>
      <c r="S1519" s="1" t="s">
        <v>23</v>
      </c>
      <c r="U1519" t="s">
        <v>24</v>
      </c>
    </row>
    <row r="1520" spans="1:21" ht="26.4" x14ac:dyDescent="0.3">
      <c r="A1520" s="16" t="s">
        <v>65</v>
      </c>
      <c r="B1520" s="16" t="s">
        <v>660</v>
      </c>
      <c r="C1520" s="16" t="s">
        <v>661</v>
      </c>
      <c r="D1520" s="16" t="s">
        <v>68</v>
      </c>
      <c r="E1520" s="17" t="s">
        <v>29</v>
      </c>
      <c r="F1520" s="14">
        <f t="shared" ref="F1520:F1524" si="532">G1520</f>
        <v>295.77</v>
      </c>
      <c r="G1520" s="14">
        <f t="shared" ref="G1520:G1524" si="533">ROUND($N$4*P1520,2)</f>
        <v>295.77</v>
      </c>
      <c r="H1520" s="14">
        <f t="shared" ref="H1520:H1524" si="534">S1520</f>
        <v>0.3</v>
      </c>
      <c r="I1520" s="14">
        <f t="shared" ref="I1520:I1524" si="535">U1520</f>
        <v>0</v>
      </c>
      <c r="J1520" s="14">
        <f t="shared" ref="J1520:J1521" si="536">TRUNC(F1520*H1520,2)</f>
        <v>88.73</v>
      </c>
      <c r="K1520" s="14">
        <f t="shared" ref="K1520:K1524" si="537">J1520</f>
        <v>88.73</v>
      </c>
      <c r="P1520">
        <v>394.22</v>
      </c>
      <c r="S1520" s="3">
        <v>0.3</v>
      </c>
      <c r="U1520">
        <v>0</v>
      </c>
    </row>
    <row r="1521" spans="1:21" ht="26.4" x14ac:dyDescent="0.3">
      <c r="A1521" s="16" t="s">
        <v>65</v>
      </c>
      <c r="B1521" s="16" t="s">
        <v>578</v>
      </c>
      <c r="C1521" s="16" t="s">
        <v>579</v>
      </c>
      <c r="D1521" s="16" t="s">
        <v>580</v>
      </c>
      <c r="E1521" s="17" t="s">
        <v>159</v>
      </c>
      <c r="F1521" s="14">
        <f t="shared" si="532"/>
        <v>342.82</v>
      </c>
      <c r="G1521" s="14">
        <f t="shared" si="533"/>
        <v>342.82</v>
      </c>
      <c r="H1521" s="14">
        <f t="shared" si="534"/>
        <v>1.4999999999999999E-2</v>
      </c>
      <c r="I1521" s="14">
        <f t="shared" si="535"/>
        <v>0</v>
      </c>
      <c r="J1521" s="14">
        <f t="shared" si="536"/>
        <v>5.14</v>
      </c>
      <c r="K1521" s="14">
        <f t="shared" si="537"/>
        <v>5.14</v>
      </c>
      <c r="P1521">
        <v>456.92</v>
      </c>
      <c r="S1521" s="3">
        <v>1.4999999999999999E-2</v>
      </c>
      <c r="U1521">
        <v>0</v>
      </c>
    </row>
    <row r="1522" spans="1:21" ht="26.4" x14ac:dyDescent="0.3">
      <c r="A1522" s="12" t="s">
        <v>25</v>
      </c>
      <c r="B1522" s="12" t="s">
        <v>641</v>
      </c>
      <c r="C1522" s="12" t="s">
        <v>642</v>
      </c>
      <c r="D1522" s="12" t="s">
        <v>28</v>
      </c>
      <c r="E1522" s="13" t="s">
        <v>29</v>
      </c>
      <c r="F1522" s="14">
        <f t="shared" si="532"/>
        <v>22.56</v>
      </c>
      <c r="G1522" s="14">
        <f t="shared" si="533"/>
        <v>22.56</v>
      </c>
      <c r="H1522" s="14">
        <f t="shared" si="534"/>
        <v>0.08</v>
      </c>
      <c r="I1522" s="14">
        <f t="shared" si="535"/>
        <v>3</v>
      </c>
      <c r="J1522" s="19">
        <f>TRUNC(F1522*H1522,2)+(F1522*H1522*3%)+0.001</f>
        <v>1.8551439999999999</v>
      </c>
      <c r="K1522" s="19">
        <f t="shared" si="537"/>
        <v>1.8551439999999999</v>
      </c>
      <c r="P1522">
        <v>30.07</v>
      </c>
      <c r="S1522" s="2">
        <v>0.08</v>
      </c>
      <c r="U1522">
        <v>3</v>
      </c>
    </row>
    <row r="1523" spans="1:21" ht="26.4" x14ac:dyDescent="0.3">
      <c r="A1523" s="12" t="s">
        <v>25</v>
      </c>
      <c r="B1523" s="12" t="s">
        <v>643</v>
      </c>
      <c r="C1523" s="12" t="s">
        <v>644</v>
      </c>
      <c r="D1523" s="12" t="s">
        <v>28</v>
      </c>
      <c r="E1523" s="13" t="s">
        <v>29</v>
      </c>
      <c r="F1523" s="14">
        <f t="shared" si="532"/>
        <v>20.95</v>
      </c>
      <c r="G1523" s="14">
        <f t="shared" si="533"/>
        <v>20.95</v>
      </c>
      <c r="H1523" s="14">
        <f t="shared" si="534"/>
        <v>2.65</v>
      </c>
      <c r="I1523" s="14">
        <f t="shared" si="535"/>
        <v>3</v>
      </c>
      <c r="J1523" s="19">
        <f>TRUNC(F1523*H1523,2)+(F1523*H1523*3%)+0.001</f>
        <v>57.176524999999998</v>
      </c>
      <c r="K1523" s="19">
        <f t="shared" si="537"/>
        <v>57.176524999999998</v>
      </c>
      <c r="P1523">
        <v>27.92</v>
      </c>
      <c r="S1523" s="2">
        <v>2.65</v>
      </c>
      <c r="U1523">
        <v>3</v>
      </c>
    </row>
    <row r="1524" spans="1:21" ht="26.4" x14ac:dyDescent="0.3">
      <c r="A1524" s="12" t="s">
        <v>25</v>
      </c>
      <c r="B1524" s="12" t="s">
        <v>77</v>
      </c>
      <c r="C1524" s="12" t="s">
        <v>78</v>
      </c>
      <c r="D1524" s="12" t="s">
        <v>28</v>
      </c>
      <c r="E1524" s="13" t="s">
        <v>29</v>
      </c>
      <c r="F1524" s="14">
        <f t="shared" si="532"/>
        <v>15.15</v>
      </c>
      <c r="G1524" s="14">
        <f t="shared" si="533"/>
        <v>15.15</v>
      </c>
      <c r="H1524" s="14">
        <f t="shared" si="534"/>
        <v>4.75</v>
      </c>
      <c r="I1524" s="14">
        <f t="shared" si="535"/>
        <v>3</v>
      </c>
      <c r="J1524" s="19">
        <f>TRUNC(F1524*H1524,2)+(F1524*H1524*3%)-0.01</f>
        <v>74.108874999999983</v>
      </c>
      <c r="K1524" s="19">
        <f t="shared" si="537"/>
        <v>74.108874999999983</v>
      </c>
      <c r="P1524">
        <v>20.190000000000001</v>
      </c>
      <c r="S1524" s="2">
        <v>4.75</v>
      </c>
      <c r="U1524">
        <v>3</v>
      </c>
    </row>
    <row r="1525" spans="1:21" ht="26.4" x14ac:dyDescent="0.3">
      <c r="A1525" s="12" t="s">
        <v>25</v>
      </c>
      <c r="B1525" s="12" t="s">
        <v>687</v>
      </c>
      <c r="C1525" s="12" t="s">
        <v>688</v>
      </c>
      <c r="D1525" s="12" t="s">
        <v>182</v>
      </c>
      <c r="E1525" s="13" t="s">
        <v>190</v>
      </c>
      <c r="F1525" s="14">
        <f t="shared" ref="F1525" si="538">G1525</f>
        <v>682.75</v>
      </c>
      <c r="G1525" s="14">
        <f t="shared" ref="G1525" si="539">ROUND($N$4*P1525,2)</f>
        <v>682.75</v>
      </c>
      <c r="H1525" s="14">
        <f t="shared" ref="H1525" si="540">S1525</f>
        <v>1</v>
      </c>
      <c r="I1525" s="14">
        <f t="shared" ref="I1525" si="541">U1525</f>
        <v>0</v>
      </c>
      <c r="J1525" s="14">
        <f t="shared" ref="J1525" si="542">TRUNC(F1525*H1525,2)</f>
        <v>682.75</v>
      </c>
      <c r="K1525" s="14">
        <f t="shared" ref="K1525" si="543">J1525</f>
        <v>682.75</v>
      </c>
      <c r="P1525">
        <v>910</v>
      </c>
      <c r="S1525" s="2">
        <v>1</v>
      </c>
      <c r="U1525">
        <v>0</v>
      </c>
    </row>
    <row r="1527" spans="1:21" x14ac:dyDescent="0.3">
      <c r="A1527" s="4" t="s">
        <v>689</v>
      </c>
      <c r="B1527" s="5"/>
      <c r="C1527" s="5"/>
      <c r="D1527" s="5"/>
      <c r="E1527" s="5"/>
      <c r="F1527" s="5"/>
      <c r="G1527" s="5"/>
      <c r="H1527" s="5"/>
      <c r="I1527" s="5"/>
      <c r="J1527" s="5"/>
      <c r="K1527" s="5"/>
    </row>
    <row r="1528" spans="1:21" x14ac:dyDescent="0.3">
      <c r="A1528" s="6" t="s">
        <v>5</v>
      </c>
      <c r="B1528" s="7"/>
      <c r="C1528" s="7" t="s">
        <v>690</v>
      </c>
      <c r="D1528" s="5"/>
      <c r="E1528" s="5"/>
      <c r="F1528" s="5"/>
      <c r="G1528" s="5"/>
      <c r="H1528" s="5"/>
      <c r="I1528" s="5"/>
      <c r="J1528" s="5"/>
      <c r="K1528" s="5"/>
    </row>
    <row r="1529" spans="1:21" x14ac:dyDescent="0.3">
      <c r="A1529" s="6" t="s">
        <v>10</v>
      </c>
      <c r="B1529" s="7"/>
      <c r="C1529" s="7" t="s">
        <v>691</v>
      </c>
      <c r="D1529" s="5"/>
      <c r="E1529" s="5"/>
      <c r="F1529" s="5"/>
      <c r="G1529" s="5"/>
      <c r="H1529" s="5"/>
      <c r="I1529" s="5"/>
      <c r="J1529" s="5"/>
      <c r="K1529" s="5"/>
    </row>
    <row r="1530" spans="1:21" x14ac:dyDescent="0.3">
      <c r="A1530" s="6" t="s">
        <v>12</v>
      </c>
      <c r="B1530" s="7"/>
      <c r="C1530" s="7" t="s">
        <v>13</v>
      </c>
      <c r="D1530" s="5"/>
      <c r="E1530" s="5"/>
      <c r="F1530" s="5"/>
      <c r="G1530" s="5"/>
      <c r="H1530" s="5"/>
      <c r="I1530" s="5"/>
      <c r="J1530" s="5"/>
      <c r="K1530" s="5"/>
    </row>
    <row r="1531" spans="1:21" x14ac:dyDescent="0.3">
      <c r="A1531" s="6" t="s">
        <v>14</v>
      </c>
      <c r="B1531" s="7"/>
      <c r="C1531" s="7" t="s">
        <v>15</v>
      </c>
      <c r="D1531" s="5"/>
      <c r="E1531" s="5"/>
      <c r="F1531" s="5"/>
      <c r="G1531" s="5"/>
      <c r="H1531" s="5"/>
      <c r="I1531" s="5"/>
      <c r="J1531" s="5"/>
      <c r="K1531" s="5"/>
    </row>
    <row r="1532" spans="1:21" x14ac:dyDescent="0.3">
      <c r="A1532" s="6" t="s">
        <v>16</v>
      </c>
      <c r="B1532" s="7"/>
      <c r="C1532" s="7" t="s">
        <v>577</v>
      </c>
      <c r="D1532" s="5"/>
      <c r="E1532" s="5"/>
      <c r="F1532" s="5"/>
      <c r="G1532" s="5"/>
      <c r="H1532" s="5"/>
      <c r="I1532" s="5"/>
      <c r="J1532" s="5"/>
      <c r="K1532" s="5"/>
    </row>
    <row r="1533" spans="1:21" x14ac:dyDescent="0.3">
      <c r="A1533" s="6" t="s">
        <v>18</v>
      </c>
      <c r="B1533" s="7"/>
      <c r="C1533" s="7" t="s">
        <v>190</v>
      </c>
      <c r="D1533" s="5"/>
      <c r="E1533" s="5"/>
      <c r="F1533" s="5"/>
      <c r="G1533" s="5"/>
      <c r="H1533" s="5"/>
      <c r="I1533" s="5"/>
      <c r="J1533" s="5"/>
      <c r="K1533" s="5"/>
    </row>
    <row r="1534" spans="1:21" x14ac:dyDescent="0.3">
      <c r="A1534" s="6" t="s">
        <v>20</v>
      </c>
      <c r="B1534" s="7"/>
      <c r="C1534" s="7"/>
      <c r="D1534" s="5"/>
      <c r="E1534" s="5"/>
      <c r="F1534" s="5"/>
      <c r="G1534" s="5"/>
      <c r="H1534" s="5"/>
      <c r="I1534" s="5"/>
      <c r="J1534" s="5"/>
      <c r="K1534" s="5"/>
    </row>
    <row r="1535" spans="1:21" x14ac:dyDescent="0.3">
      <c r="A1535" s="6" t="s">
        <v>21</v>
      </c>
      <c r="B1535" s="7"/>
      <c r="C1535" s="8">
        <v>1514.75</v>
      </c>
      <c r="D1535" s="5"/>
      <c r="E1535" s="5"/>
      <c r="F1535" s="5"/>
      <c r="G1535" s="5"/>
      <c r="H1535" s="5"/>
      <c r="I1535" s="5"/>
      <c r="J1535" s="5"/>
      <c r="K1535" s="5"/>
    </row>
    <row r="1536" spans="1:21" x14ac:dyDescent="0.3">
      <c r="A1536" s="6" t="s">
        <v>22</v>
      </c>
      <c r="B1536" s="7"/>
      <c r="C1536" s="8">
        <v>1514.75</v>
      </c>
      <c r="D1536" s="5"/>
      <c r="E1536" s="5"/>
      <c r="F1536" s="5"/>
      <c r="G1536" s="5"/>
      <c r="H1536" s="5"/>
      <c r="I1536" s="5"/>
      <c r="J1536" s="5"/>
      <c r="K1536" s="5"/>
    </row>
    <row r="1537" spans="1:21" ht="27.6" x14ac:dyDescent="0.3">
      <c r="A1537" s="9"/>
      <c r="B1537" s="9" t="s">
        <v>5</v>
      </c>
      <c r="C1537" s="9" t="s">
        <v>10</v>
      </c>
      <c r="D1537" s="9" t="s">
        <v>16</v>
      </c>
      <c r="E1537" s="10" t="s">
        <v>18</v>
      </c>
      <c r="F1537" s="11" t="s">
        <v>21</v>
      </c>
      <c r="G1537" s="11" t="s">
        <v>22</v>
      </c>
      <c r="H1537" s="11" t="s">
        <v>23</v>
      </c>
      <c r="I1537" s="11" t="s">
        <v>24</v>
      </c>
      <c r="J1537" s="11" t="s">
        <v>21</v>
      </c>
      <c r="K1537" s="11" t="s">
        <v>22</v>
      </c>
      <c r="P1537" t="s">
        <v>21</v>
      </c>
      <c r="S1537" s="1" t="s">
        <v>23</v>
      </c>
      <c r="U1537" t="s">
        <v>24</v>
      </c>
    </row>
    <row r="1538" spans="1:21" ht="26.4" x14ac:dyDescent="0.3">
      <c r="A1538" s="16" t="s">
        <v>65</v>
      </c>
      <c r="B1538" s="16" t="s">
        <v>660</v>
      </c>
      <c r="C1538" s="16" t="s">
        <v>661</v>
      </c>
      <c r="D1538" s="16" t="s">
        <v>68</v>
      </c>
      <c r="E1538" s="17" t="s">
        <v>29</v>
      </c>
      <c r="F1538" s="14">
        <f t="shared" ref="F1538:F1542" si="544">G1538</f>
        <v>295.77</v>
      </c>
      <c r="G1538" s="14">
        <f t="shared" ref="G1538:G1542" si="545">ROUND($N$4*P1538,2)</f>
        <v>295.77</v>
      </c>
      <c r="H1538" s="14">
        <f t="shared" ref="H1538:H1542" si="546">S1538</f>
        <v>0.4</v>
      </c>
      <c r="I1538" s="14">
        <f t="shared" ref="I1538:I1542" si="547">U1538</f>
        <v>0</v>
      </c>
      <c r="J1538" s="14">
        <f t="shared" ref="J1538:J1539" si="548">TRUNC(F1538*H1538,2)</f>
        <v>118.3</v>
      </c>
      <c r="K1538" s="14">
        <f t="shared" ref="K1538:K1542" si="549">J1538</f>
        <v>118.3</v>
      </c>
      <c r="P1538">
        <v>394.22</v>
      </c>
      <c r="S1538" s="3">
        <v>0.4</v>
      </c>
      <c r="U1538">
        <v>0</v>
      </c>
    </row>
    <row r="1539" spans="1:21" ht="26.4" x14ac:dyDescent="0.3">
      <c r="A1539" s="16" t="s">
        <v>65</v>
      </c>
      <c r="B1539" s="16" t="s">
        <v>578</v>
      </c>
      <c r="C1539" s="16" t="s">
        <v>579</v>
      </c>
      <c r="D1539" s="16" t="s">
        <v>580</v>
      </c>
      <c r="E1539" s="17" t="s">
        <v>159</v>
      </c>
      <c r="F1539" s="14">
        <f t="shared" si="544"/>
        <v>342.82</v>
      </c>
      <c r="G1539" s="14">
        <f t="shared" si="545"/>
        <v>342.82</v>
      </c>
      <c r="H1539" s="14">
        <f t="shared" si="546"/>
        <v>0.02</v>
      </c>
      <c r="I1539" s="14">
        <f t="shared" si="547"/>
        <v>0</v>
      </c>
      <c r="J1539" s="14">
        <f t="shared" si="548"/>
        <v>6.85</v>
      </c>
      <c r="K1539" s="14">
        <f t="shared" si="549"/>
        <v>6.85</v>
      </c>
      <c r="P1539">
        <v>456.92</v>
      </c>
      <c r="S1539" s="3">
        <v>0.02</v>
      </c>
      <c r="U1539">
        <v>0</v>
      </c>
    </row>
    <row r="1540" spans="1:21" ht="26.4" x14ac:dyDescent="0.3">
      <c r="A1540" s="12" t="s">
        <v>25</v>
      </c>
      <c r="B1540" s="12" t="s">
        <v>641</v>
      </c>
      <c r="C1540" s="12" t="s">
        <v>642</v>
      </c>
      <c r="D1540" s="12" t="s">
        <v>28</v>
      </c>
      <c r="E1540" s="13" t="s">
        <v>29</v>
      </c>
      <c r="F1540" s="14">
        <f t="shared" si="544"/>
        <v>22.56</v>
      </c>
      <c r="G1540" s="14">
        <f t="shared" si="545"/>
        <v>22.56</v>
      </c>
      <c r="H1540" s="14">
        <f t="shared" si="546"/>
        <v>0.08</v>
      </c>
      <c r="I1540" s="14">
        <f t="shared" si="547"/>
        <v>3</v>
      </c>
      <c r="J1540" s="19">
        <f>TRUNC(F1540*H1540,2)+(F1540*H1540*3%)</f>
        <v>1.854144</v>
      </c>
      <c r="K1540" s="19">
        <f t="shared" si="549"/>
        <v>1.854144</v>
      </c>
      <c r="P1540">
        <v>30.07</v>
      </c>
      <c r="S1540" s="2">
        <v>0.08</v>
      </c>
      <c r="U1540">
        <v>3</v>
      </c>
    </row>
    <row r="1541" spans="1:21" ht="26.4" x14ac:dyDescent="0.3">
      <c r="A1541" s="12" t="s">
        <v>25</v>
      </c>
      <c r="B1541" s="12" t="s">
        <v>643</v>
      </c>
      <c r="C1541" s="12" t="s">
        <v>644</v>
      </c>
      <c r="D1541" s="12" t="s">
        <v>28</v>
      </c>
      <c r="E1541" s="13" t="s">
        <v>29</v>
      </c>
      <c r="F1541" s="14">
        <f t="shared" si="544"/>
        <v>20.95</v>
      </c>
      <c r="G1541" s="14">
        <f t="shared" si="545"/>
        <v>20.95</v>
      </c>
      <c r="H1541" s="14">
        <f t="shared" si="546"/>
        <v>3.4</v>
      </c>
      <c r="I1541" s="14">
        <f t="shared" si="547"/>
        <v>3</v>
      </c>
      <c r="J1541" s="19">
        <f>TRUNC(F1541*H1541,2)+(F1541*H1541*3%)</f>
        <v>73.366900000000001</v>
      </c>
      <c r="K1541" s="19">
        <f t="shared" si="549"/>
        <v>73.366900000000001</v>
      </c>
      <c r="P1541">
        <v>27.92</v>
      </c>
      <c r="S1541" s="2">
        <v>3.4</v>
      </c>
      <c r="U1541">
        <v>3</v>
      </c>
    </row>
    <row r="1542" spans="1:21" ht="26.4" x14ac:dyDescent="0.3">
      <c r="A1542" s="12" t="s">
        <v>25</v>
      </c>
      <c r="B1542" s="12" t="s">
        <v>77</v>
      </c>
      <c r="C1542" s="12" t="s">
        <v>78</v>
      </c>
      <c r="D1542" s="12" t="s">
        <v>28</v>
      </c>
      <c r="E1542" s="13" t="s">
        <v>29</v>
      </c>
      <c r="F1542" s="14">
        <f t="shared" si="544"/>
        <v>15.15</v>
      </c>
      <c r="G1542" s="14">
        <f t="shared" si="545"/>
        <v>15.15</v>
      </c>
      <c r="H1542" s="14">
        <f t="shared" si="546"/>
        <v>6.1</v>
      </c>
      <c r="I1542" s="14">
        <f t="shared" si="547"/>
        <v>3</v>
      </c>
      <c r="J1542" s="19">
        <f>TRUNC(F1542*H1542,2)+(F1542*H1542*3%)</f>
        <v>95.182450000000003</v>
      </c>
      <c r="K1542" s="19">
        <f t="shared" si="549"/>
        <v>95.182450000000003</v>
      </c>
      <c r="P1542">
        <v>20.190000000000001</v>
      </c>
      <c r="S1542" s="2">
        <v>6.1</v>
      </c>
      <c r="U1542">
        <v>3</v>
      </c>
    </row>
    <row r="1543" spans="1:21" ht="26.4" x14ac:dyDescent="0.3">
      <c r="A1543" s="12" t="s">
        <v>25</v>
      </c>
      <c r="B1543" s="12" t="s">
        <v>692</v>
      </c>
      <c r="C1543" s="12" t="s">
        <v>693</v>
      </c>
      <c r="D1543" s="12" t="s">
        <v>182</v>
      </c>
      <c r="E1543" s="13" t="s">
        <v>190</v>
      </c>
      <c r="F1543" s="14">
        <f t="shared" ref="F1543" si="550">G1543</f>
        <v>1219.2</v>
      </c>
      <c r="G1543" s="14">
        <f t="shared" ref="G1543" si="551">ROUND($N$4*P1543,2)</f>
        <v>1219.2</v>
      </c>
      <c r="H1543" s="14">
        <f t="shared" ref="H1543" si="552">S1543</f>
        <v>1</v>
      </c>
      <c r="I1543" s="14">
        <f t="shared" ref="I1543" si="553">U1543</f>
        <v>0</v>
      </c>
      <c r="J1543" s="14">
        <f t="shared" ref="J1543" si="554">TRUNC(F1543*H1543,2)</f>
        <v>1219.2</v>
      </c>
      <c r="K1543" s="14">
        <f t="shared" ref="K1543" si="555">J1543</f>
        <v>1219.2</v>
      </c>
      <c r="P1543">
        <v>1625</v>
      </c>
      <c r="S1543" s="2">
        <v>1</v>
      </c>
      <c r="U1543">
        <v>0</v>
      </c>
    </row>
    <row r="1545" spans="1:21" x14ac:dyDescent="0.3">
      <c r="A1545" s="4" t="s">
        <v>694</v>
      </c>
      <c r="B1545" s="5"/>
      <c r="C1545" s="5"/>
      <c r="D1545" s="5"/>
      <c r="E1545" s="5"/>
      <c r="F1545" s="5"/>
      <c r="G1545" s="5"/>
      <c r="H1545" s="5"/>
      <c r="I1545" s="5"/>
      <c r="J1545" s="5"/>
      <c r="K1545" s="5"/>
    </row>
    <row r="1546" spans="1:21" x14ac:dyDescent="0.3">
      <c r="A1546" s="6" t="s">
        <v>5</v>
      </c>
      <c r="B1546" s="7"/>
      <c r="C1546" s="7" t="s">
        <v>695</v>
      </c>
      <c r="D1546" s="5"/>
      <c r="E1546" s="5"/>
      <c r="F1546" s="5"/>
      <c r="G1546" s="5"/>
      <c r="H1546" s="5"/>
      <c r="I1546" s="5"/>
      <c r="J1546" s="5"/>
      <c r="K1546" s="5"/>
    </row>
    <row r="1547" spans="1:21" x14ac:dyDescent="0.3">
      <c r="A1547" s="6" t="s">
        <v>10</v>
      </c>
      <c r="B1547" s="7"/>
      <c r="C1547" s="7" t="s">
        <v>696</v>
      </c>
      <c r="D1547" s="5"/>
      <c r="E1547" s="5"/>
      <c r="F1547" s="5"/>
      <c r="G1547" s="5"/>
      <c r="H1547" s="5"/>
      <c r="I1547" s="5"/>
      <c r="J1547" s="5"/>
      <c r="K1547" s="5"/>
    </row>
    <row r="1548" spans="1:21" x14ac:dyDescent="0.3">
      <c r="A1548" s="6" t="s">
        <v>12</v>
      </c>
      <c r="B1548" s="7"/>
      <c r="C1548" s="7" t="s">
        <v>13</v>
      </c>
      <c r="D1548" s="5"/>
      <c r="E1548" s="5"/>
      <c r="F1548" s="5"/>
      <c r="G1548" s="5"/>
      <c r="H1548" s="5"/>
      <c r="I1548" s="5"/>
      <c r="J1548" s="5"/>
      <c r="K1548" s="5"/>
    </row>
    <row r="1549" spans="1:21" x14ac:dyDescent="0.3">
      <c r="A1549" s="6" t="s">
        <v>14</v>
      </c>
      <c r="B1549" s="7"/>
      <c r="C1549" s="7" t="s">
        <v>15</v>
      </c>
      <c r="D1549" s="5"/>
      <c r="E1549" s="5"/>
      <c r="F1549" s="5"/>
      <c r="G1549" s="5"/>
      <c r="H1549" s="5"/>
      <c r="I1549" s="5"/>
      <c r="J1549" s="5"/>
      <c r="K1549" s="5"/>
    </row>
    <row r="1550" spans="1:21" x14ac:dyDescent="0.3">
      <c r="A1550" s="6" t="s">
        <v>16</v>
      </c>
      <c r="B1550" s="7"/>
      <c r="C1550" s="7" t="s">
        <v>577</v>
      </c>
      <c r="D1550" s="5"/>
      <c r="E1550" s="5"/>
      <c r="F1550" s="5"/>
      <c r="G1550" s="5"/>
      <c r="H1550" s="5"/>
      <c r="I1550" s="5"/>
      <c r="J1550" s="5"/>
      <c r="K1550" s="5"/>
    </row>
    <row r="1551" spans="1:21" x14ac:dyDescent="0.3">
      <c r="A1551" s="6" t="s">
        <v>18</v>
      </c>
      <c r="B1551" s="7"/>
      <c r="C1551" s="7" t="s">
        <v>190</v>
      </c>
      <c r="D1551" s="5"/>
      <c r="E1551" s="5"/>
      <c r="F1551" s="5"/>
      <c r="G1551" s="5"/>
      <c r="H1551" s="5"/>
      <c r="I1551" s="5"/>
      <c r="J1551" s="5"/>
      <c r="K1551" s="5"/>
    </row>
    <row r="1552" spans="1:21" x14ac:dyDescent="0.3">
      <c r="A1552" s="6" t="s">
        <v>20</v>
      </c>
      <c r="B1552" s="7"/>
      <c r="C1552" s="7"/>
      <c r="D1552" s="5"/>
      <c r="E1552" s="5"/>
      <c r="F1552" s="5"/>
      <c r="G1552" s="5"/>
      <c r="H1552" s="5"/>
      <c r="I1552" s="5"/>
      <c r="J1552" s="5"/>
      <c r="K1552" s="5"/>
    </row>
    <row r="1553" spans="1:21" x14ac:dyDescent="0.3">
      <c r="A1553" s="6" t="s">
        <v>21</v>
      </c>
      <c r="B1553" s="7"/>
      <c r="C1553" s="8">
        <v>1886.27</v>
      </c>
      <c r="D1553" s="5"/>
      <c r="E1553" s="5"/>
      <c r="F1553" s="5"/>
      <c r="G1553" s="5"/>
      <c r="H1553" s="5"/>
      <c r="I1553" s="5"/>
      <c r="J1553" s="5"/>
      <c r="K1553" s="5"/>
    </row>
    <row r="1554" spans="1:21" x14ac:dyDescent="0.3">
      <c r="A1554" s="6" t="s">
        <v>22</v>
      </c>
      <c r="B1554" s="7"/>
      <c r="C1554" s="8">
        <v>1886.27</v>
      </c>
      <c r="D1554" s="5"/>
      <c r="E1554" s="5"/>
      <c r="F1554" s="5"/>
      <c r="G1554" s="5"/>
      <c r="H1554" s="5"/>
      <c r="I1554" s="5"/>
      <c r="J1554" s="5"/>
      <c r="K1554" s="5"/>
    </row>
    <row r="1555" spans="1:21" ht="27.6" x14ac:dyDescent="0.3">
      <c r="A1555" s="9"/>
      <c r="B1555" s="9" t="s">
        <v>5</v>
      </c>
      <c r="C1555" s="9" t="s">
        <v>10</v>
      </c>
      <c r="D1555" s="9" t="s">
        <v>16</v>
      </c>
      <c r="E1555" s="10" t="s">
        <v>18</v>
      </c>
      <c r="F1555" s="11" t="s">
        <v>21</v>
      </c>
      <c r="G1555" s="11" t="s">
        <v>22</v>
      </c>
      <c r="H1555" s="11" t="s">
        <v>23</v>
      </c>
      <c r="I1555" s="11" t="s">
        <v>24</v>
      </c>
      <c r="J1555" s="11" t="s">
        <v>21</v>
      </c>
      <c r="K1555" s="11" t="s">
        <v>22</v>
      </c>
      <c r="P1555" t="s">
        <v>21</v>
      </c>
      <c r="S1555" s="1" t="s">
        <v>23</v>
      </c>
      <c r="U1555" t="s">
        <v>24</v>
      </c>
    </row>
    <row r="1556" spans="1:21" ht="26.4" x14ac:dyDescent="0.3">
      <c r="A1556" s="16" t="s">
        <v>65</v>
      </c>
      <c r="B1556" s="16" t="s">
        <v>660</v>
      </c>
      <c r="C1556" s="16" t="s">
        <v>661</v>
      </c>
      <c r="D1556" s="16" t="s">
        <v>68</v>
      </c>
      <c r="E1556" s="17" t="s">
        <v>29</v>
      </c>
      <c r="F1556" s="14">
        <f t="shared" ref="F1556:F1558" si="556">G1556</f>
        <v>295.77</v>
      </c>
      <c r="G1556" s="14">
        <f t="shared" ref="G1556:G1558" si="557">ROUND($N$4*P1556,2)</f>
        <v>295.77</v>
      </c>
      <c r="H1556" s="14">
        <f t="shared" ref="H1556:H1558" si="558">S1556</f>
        <v>0.5</v>
      </c>
      <c r="I1556" s="14">
        <f t="shared" ref="I1556:I1558" si="559">U1556</f>
        <v>0</v>
      </c>
      <c r="J1556" s="14">
        <f t="shared" ref="J1556:J1557" si="560">TRUNC(F1556*H1556,2)</f>
        <v>147.88</v>
      </c>
      <c r="K1556" s="14">
        <f t="shared" ref="K1556:K1558" si="561">J1556</f>
        <v>147.88</v>
      </c>
      <c r="P1556">
        <v>394.22</v>
      </c>
      <c r="S1556" s="3">
        <v>0.5</v>
      </c>
      <c r="U1556">
        <v>0</v>
      </c>
    </row>
    <row r="1557" spans="1:21" ht="26.4" x14ac:dyDescent="0.3">
      <c r="A1557" s="16" t="s">
        <v>65</v>
      </c>
      <c r="B1557" s="16" t="s">
        <v>578</v>
      </c>
      <c r="C1557" s="16" t="s">
        <v>579</v>
      </c>
      <c r="D1557" s="16" t="s">
        <v>580</v>
      </c>
      <c r="E1557" s="17" t="s">
        <v>159</v>
      </c>
      <c r="F1557" s="14">
        <f t="shared" si="556"/>
        <v>342.82</v>
      </c>
      <c r="G1557" s="14">
        <f t="shared" si="557"/>
        <v>342.82</v>
      </c>
      <c r="H1557" s="14">
        <f t="shared" si="558"/>
        <v>0.03</v>
      </c>
      <c r="I1557" s="14">
        <f t="shared" si="559"/>
        <v>0</v>
      </c>
      <c r="J1557" s="14">
        <f t="shared" si="560"/>
        <v>10.28</v>
      </c>
      <c r="K1557" s="14">
        <f t="shared" si="561"/>
        <v>10.28</v>
      </c>
      <c r="P1557">
        <v>456.92</v>
      </c>
      <c r="S1557" s="3">
        <v>0.03</v>
      </c>
      <c r="U1557">
        <v>0</v>
      </c>
    </row>
    <row r="1558" spans="1:21" ht="26.4" x14ac:dyDescent="0.3">
      <c r="A1558" s="12" t="s">
        <v>25</v>
      </c>
      <c r="B1558" s="12" t="s">
        <v>641</v>
      </c>
      <c r="C1558" s="12" t="s">
        <v>642</v>
      </c>
      <c r="D1558" s="12" t="s">
        <v>28</v>
      </c>
      <c r="E1558" s="13" t="s">
        <v>29</v>
      </c>
      <c r="F1558" s="14">
        <f t="shared" si="556"/>
        <v>22.56</v>
      </c>
      <c r="G1558" s="14">
        <f t="shared" si="557"/>
        <v>22.56</v>
      </c>
      <c r="H1558" s="14">
        <f t="shared" si="558"/>
        <v>0.08</v>
      </c>
      <c r="I1558" s="14">
        <f t="shared" si="559"/>
        <v>3</v>
      </c>
      <c r="J1558" s="19">
        <f>TRUNC(F1558*H1558,2)+(F1558*H1558*3%)</f>
        <v>1.854144</v>
      </c>
      <c r="K1558" s="19">
        <f t="shared" si="561"/>
        <v>1.854144</v>
      </c>
      <c r="P1558">
        <v>30.07</v>
      </c>
      <c r="S1558" s="2">
        <v>0.08</v>
      </c>
      <c r="U1558">
        <v>3</v>
      </c>
    </row>
    <row r="1559" spans="1:21" ht="26.4" x14ac:dyDescent="0.3">
      <c r="A1559" s="12" t="s">
        <v>25</v>
      </c>
      <c r="B1559" s="12" t="s">
        <v>643</v>
      </c>
      <c r="C1559" s="12" t="s">
        <v>644</v>
      </c>
      <c r="D1559" s="12" t="s">
        <v>28</v>
      </c>
      <c r="E1559" s="13" t="s">
        <v>29</v>
      </c>
      <c r="F1559" s="14">
        <f t="shared" ref="F1559" si="562">G1559</f>
        <v>20.95</v>
      </c>
      <c r="G1559" s="14">
        <f t="shared" ref="G1559" si="563">ROUND($N$4*P1559,2)</f>
        <v>20.95</v>
      </c>
      <c r="H1559" s="14">
        <f t="shared" ref="H1559" si="564">S1559</f>
        <v>4.3</v>
      </c>
      <c r="I1559" s="14">
        <f t="shared" ref="I1559" si="565">U1559</f>
        <v>3</v>
      </c>
      <c r="J1559" s="19">
        <f>TRUNC(F1559*H1559,2)+(F1559*H1559*3%)</f>
        <v>92.782550000000001</v>
      </c>
      <c r="K1559" s="19">
        <f t="shared" ref="K1559" si="566">J1559</f>
        <v>92.782550000000001</v>
      </c>
      <c r="P1559">
        <v>27.92</v>
      </c>
      <c r="S1559" s="2">
        <v>4.3</v>
      </c>
      <c r="U1559">
        <v>3</v>
      </c>
    </row>
    <row r="1560" spans="1:21" ht="26.4" x14ac:dyDescent="0.3">
      <c r="A1560" s="12" t="s">
        <v>25</v>
      </c>
      <c r="B1560" s="12" t="s">
        <v>77</v>
      </c>
      <c r="C1560" s="12" t="s">
        <v>78</v>
      </c>
      <c r="D1560" s="12" t="s">
        <v>28</v>
      </c>
      <c r="E1560" s="13" t="s">
        <v>29</v>
      </c>
      <c r="F1560" s="14">
        <f t="shared" ref="F1560" si="567">G1560</f>
        <v>15.15</v>
      </c>
      <c r="G1560" s="14">
        <f t="shared" ref="G1560" si="568">ROUND($N$4*P1560,2)</f>
        <v>15.15</v>
      </c>
      <c r="H1560" s="14">
        <f t="shared" ref="H1560" si="569">S1560</f>
        <v>7.75</v>
      </c>
      <c r="I1560" s="14">
        <f t="shared" ref="I1560" si="570">U1560</f>
        <v>3</v>
      </c>
      <c r="J1560" s="19">
        <f>TRUNC(F1560*H1560,2)+(F1560*H1560*3%)-0.019</f>
        <v>120.91337499999999</v>
      </c>
      <c r="K1560" s="19">
        <f t="shared" ref="K1560" si="571">J1560</f>
        <v>120.91337499999999</v>
      </c>
      <c r="P1560">
        <v>20.190000000000001</v>
      </c>
      <c r="S1560" s="2">
        <v>7.75</v>
      </c>
      <c r="U1560">
        <v>3</v>
      </c>
    </row>
    <row r="1561" spans="1:21" ht="26.4" x14ac:dyDescent="0.3">
      <c r="A1561" s="12" t="s">
        <v>25</v>
      </c>
      <c r="B1561" s="12" t="s">
        <v>697</v>
      </c>
      <c r="C1561" s="12" t="s">
        <v>698</v>
      </c>
      <c r="D1561" s="12" t="s">
        <v>182</v>
      </c>
      <c r="E1561" s="13" t="s">
        <v>190</v>
      </c>
      <c r="F1561" s="14">
        <f t="shared" ref="F1561" si="572">G1561</f>
        <v>1512.56</v>
      </c>
      <c r="G1561" s="14">
        <f t="shared" ref="G1561" si="573">ROUND($N$4*P1561,2)</f>
        <v>1512.56</v>
      </c>
      <c r="H1561" s="14">
        <f t="shared" ref="H1561" si="574">S1561</f>
        <v>1</v>
      </c>
      <c r="I1561" s="14">
        <f t="shared" ref="I1561" si="575">U1561</f>
        <v>0</v>
      </c>
      <c r="J1561" s="14">
        <f t="shared" ref="J1561" si="576">TRUNC(F1561*H1561,2)</f>
        <v>1512.56</v>
      </c>
      <c r="K1561" s="14">
        <f t="shared" ref="K1561" si="577">J1561</f>
        <v>1512.56</v>
      </c>
      <c r="P1561">
        <v>2016</v>
      </c>
      <c r="S1561" s="2">
        <v>1</v>
      </c>
      <c r="U1561">
        <v>0</v>
      </c>
    </row>
    <row r="1563" spans="1:21" x14ac:dyDescent="0.3">
      <c r="A1563" s="4" t="s">
        <v>699</v>
      </c>
      <c r="B1563" s="5"/>
      <c r="C1563" s="5"/>
      <c r="D1563" s="5"/>
      <c r="E1563" s="5"/>
      <c r="F1563" s="5"/>
      <c r="G1563" s="5"/>
      <c r="H1563" s="5"/>
      <c r="I1563" s="5"/>
      <c r="J1563" s="5"/>
      <c r="K1563" s="5"/>
    </row>
    <row r="1564" spans="1:21" x14ac:dyDescent="0.3">
      <c r="A1564" s="6" t="s">
        <v>5</v>
      </c>
      <c r="B1564" s="7"/>
      <c r="C1564" s="7" t="s">
        <v>700</v>
      </c>
      <c r="D1564" s="5"/>
      <c r="E1564" s="5"/>
      <c r="F1564" s="5"/>
      <c r="G1564" s="5"/>
      <c r="H1564" s="5"/>
      <c r="I1564" s="5"/>
      <c r="J1564" s="5"/>
      <c r="K1564" s="5"/>
    </row>
    <row r="1565" spans="1:21" x14ac:dyDescent="0.3">
      <c r="A1565" s="6" t="s">
        <v>10</v>
      </c>
      <c r="B1565" s="7"/>
      <c r="C1565" s="7" t="s">
        <v>701</v>
      </c>
      <c r="D1565" s="5"/>
      <c r="E1565" s="5"/>
      <c r="F1565" s="5"/>
      <c r="G1565" s="5"/>
      <c r="H1565" s="5"/>
      <c r="I1565" s="5"/>
      <c r="J1565" s="5"/>
      <c r="K1565" s="5"/>
    </row>
    <row r="1566" spans="1:21" x14ac:dyDescent="0.3">
      <c r="A1566" s="6" t="s">
        <v>12</v>
      </c>
      <c r="B1566" s="7"/>
      <c r="C1566" s="7" t="s">
        <v>13</v>
      </c>
      <c r="D1566" s="5"/>
      <c r="E1566" s="5"/>
      <c r="F1566" s="5"/>
      <c r="G1566" s="5"/>
      <c r="H1566" s="5"/>
      <c r="I1566" s="5"/>
      <c r="J1566" s="5"/>
      <c r="K1566" s="5"/>
    </row>
    <row r="1567" spans="1:21" x14ac:dyDescent="0.3">
      <c r="A1567" s="6" t="s">
        <v>14</v>
      </c>
      <c r="B1567" s="7"/>
      <c r="C1567" s="7" t="s">
        <v>15</v>
      </c>
      <c r="D1567" s="5"/>
      <c r="E1567" s="5"/>
      <c r="F1567" s="5"/>
      <c r="G1567" s="5"/>
      <c r="H1567" s="5"/>
      <c r="I1567" s="5"/>
      <c r="J1567" s="5"/>
      <c r="K1567" s="5"/>
    </row>
    <row r="1568" spans="1:21" x14ac:dyDescent="0.3">
      <c r="A1568" s="6" t="s">
        <v>16</v>
      </c>
      <c r="B1568" s="7"/>
      <c r="C1568" s="7" t="s">
        <v>577</v>
      </c>
      <c r="D1568" s="5"/>
      <c r="E1568" s="5"/>
      <c r="F1568" s="5"/>
      <c r="G1568" s="5"/>
      <c r="H1568" s="5"/>
      <c r="I1568" s="5"/>
      <c r="J1568" s="5"/>
      <c r="K1568" s="5"/>
    </row>
    <row r="1569" spans="1:21" x14ac:dyDescent="0.3">
      <c r="A1569" s="6" t="s">
        <v>18</v>
      </c>
      <c r="B1569" s="7"/>
      <c r="C1569" s="7" t="s">
        <v>190</v>
      </c>
      <c r="D1569" s="5"/>
      <c r="E1569" s="5"/>
      <c r="F1569" s="5"/>
      <c r="G1569" s="5"/>
      <c r="H1569" s="5"/>
      <c r="I1569" s="5"/>
      <c r="J1569" s="5"/>
      <c r="K1569" s="5"/>
    </row>
    <row r="1570" spans="1:21" x14ac:dyDescent="0.3">
      <c r="A1570" s="6" t="s">
        <v>20</v>
      </c>
      <c r="B1570" s="7"/>
      <c r="C1570" s="7"/>
      <c r="D1570" s="5"/>
      <c r="E1570" s="5"/>
      <c r="F1570" s="5"/>
      <c r="G1570" s="5"/>
      <c r="H1570" s="5"/>
      <c r="I1570" s="5"/>
      <c r="J1570" s="5"/>
      <c r="K1570" s="5"/>
    </row>
    <row r="1571" spans="1:21" x14ac:dyDescent="0.3">
      <c r="A1571" s="6" t="s">
        <v>21</v>
      </c>
      <c r="B1571" s="7"/>
      <c r="C1571" s="8">
        <v>4596.09</v>
      </c>
      <c r="D1571" s="5"/>
      <c r="E1571" s="5"/>
      <c r="F1571" s="5"/>
      <c r="G1571" s="5"/>
      <c r="H1571" s="5"/>
      <c r="I1571" s="5"/>
      <c r="J1571" s="5"/>
      <c r="K1571" s="5"/>
    </row>
    <row r="1572" spans="1:21" x14ac:dyDescent="0.3">
      <c r="A1572" s="6" t="s">
        <v>22</v>
      </c>
      <c r="B1572" s="7"/>
      <c r="C1572" s="8">
        <v>4596.09</v>
      </c>
      <c r="D1572" s="5"/>
      <c r="E1572" s="5"/>
      <c r="F1572" s="5"/>
      <c r="G1572" s="5"/>
      <c r="H1572" s="5"/>
      <c r="I1572" s="5"/>
      <c r="J1572" s="5"/>
      <c r="K1572" s="5"/>
    </row>
    <row r="1573" spans="1:21" ht="27.6" x14ac:dyDescent="0.3">
      <c r="A1573" s="9"/>
      <c r="B1573" s="9" t="s">
        <v>5</v>
      </c>
      <c r="C1573" s="9" t="s">
        <v>10</v>
      </c>
      <c r="D1573" s="9" t="s">
        <v>16</v>
      </c>
      <c r="E1573" s="10" t="s">
        <v>18</v>
      </c>
      <c r="F1573" s="11" t="s">
        <v>21</v>
      </c>
      <c r="G1573" s="11" t="s">
        <v>22</v>
      </c>
      <c r="H1573" s="11" t="s">
        <v>23</v>
      </c>
      <c r="I1573" s="11" t="s">
        <v>24</v>
      </c>
      <c r="J1573" s="11" t="s">
        <v>21</v>
      </c>
      <c r="K1573" s="11" t="s">
        <v>22</v>
      </c>
      <c r="P1573" t="s">
        <v>21</v>
      </c>
      <c r="S1573" s="1" t="s">
        <v>23</v>
      </c>
      <c r="U1573" t="s">
        <v>24</v>
      </c>
    </row>
    <row r="1574" spans="1:21" ht="26.4" x14ac:dyDescent="0.3">
      <c r="A1574" s="16" t="s">
        <v>65</v>
      </c>
      <c r="B1574" s="16" t="s">
        <v>660</v>
      </c>
      <c r="C1574" s="16" t="s">
        <v>661</v>
      </c>
      <c r="D1574" s="16" t="s">
        <v>68</v>
      </c>
      <c r="E1574" s="17" t="s">
        <v>29</v>
      </c>
      <c r="F1574" s="14">
        <f t="shared" ref="F1574:F1578" si="578">G1574</f>
        <v>295.77</v>
      </c>
      <c r="G1574" s="14">
        <f t="shared" ref="G1574:G1578" si="579">ROUND($N$4*P1574,2)</f>
        <v>295.77</v>
      </c>
      <c r="H1574" s="14">
        <f t="shared" ref="H1574:H1578" si="580">S1574</f>
        <v>0.66</v>
      </c>
      <c r="I1574" s="14">
        <f t="shared" ref="I1574:I1578" si="581">U1574</f>
        <v>0</v>
      </c>
      <c r="J1574" s="14">
        <f t="shared" ref="J1574:J1575" si="582">TRUNC(F1574*H1574,2)</f>
        <v>195.2</v>
      </c>
      <c r="K1574" s="14">
        <f t="shared" ref="K1574:K1578" si="583">J1574</f>
        <v>195.2</v>
      </c>
      <c r="P1574">
        <v>394.22</v>
      </c>
      <c r="S1574" s="3">
        <v>0.66</v>
      </c>
      <c r="U1574">
        <v>0</v>
      </c>
    </row>
    <row r="1575" spans="1:21" ht="26.4" x14ac:dyDescent="0.3">
      <c r="A1575" s="16" t="s">
        <v>65</v>
      </c>
      <c r="B1575" s="16" t="s">
        <v>578</v>
      </c>
      <c r="C1575" s="16" t="s">
        <v>579</v>
      </c>
      <c r="D1575" s="16" t="s">
        <v>580</v>
      </c>
      <c r="E1575" s="17" t="s">
        <v>159</v>
      </c>
      <c r="F1575" s="14">
        <f t="shared" si="578"/>
        <v>342.82</v>
      </c>
      <c r="G1575" s="14">
        <f t="shared" si="579"/>
        <v>342.82</v>
      </c>
      <c r="H1575" s="14">
        <f t="shared" si="580"/>
        <v>0.04</v>
      </c>
      <c r="I1575" s="14">
        <f t="shared" si="581"/>
        <v>0</v>
      </c>
      <c r="J1575" s="14">
        <f t="shared" si="582"/>
        <v>13.71</v>
      </c>
      <c r="K1575" s="14">
        <f t="shared" si="583"/>
        <v>13.71</v>
      </c>
      <c r="P1575">
        <v>456.92</v>
      </c>
      <c r="S1575" s="3">
        <v>0.04</v>
      </c>
      <c r="U1575">
        <v>0</v>
      </c>
    </row>
    <row r="1576" spans="1:21" ht="26.4" x14ac:dyDescent="0.3">
      <c r="A1576" s="12" t="s">
        <v>25</v>
      </c>
      <c r="B1576" s="12" t="s">
        <v>641</v>
      </c>
      <c r="C1576" s="12" t="s">
        <v>642</v>
      </c>
      <c r="D1576" s="12" t="s">
        <v>28</v>
      </c>
      <c r="E1576" s="13" t="s">
        <v>29</v>
      </c>
      <c r="F1576" s="14">
        <f t="shared" si="578"/>
        <v>22.56</v>
      </c>
      <c r="G1576" s="14">
        <f t="shared" si="579"/>
        <v>22.56</v>
      </c>
      <c r="H1576" s="14">
        <f t="shared" si="580"/>
        <v>0.1</v>
      </c>
      <c r="I1576" s="14">
        <f t="shared" si="581"/>
        <v>3</v>
      </c>
      <c r="J1576" s="19">
        <f>TRUNC(F1576*H1576,2)+(F1576*H1576*3%)</f>
        <v>2.3176800000000002</v>
      </c>
      <c r="K1576" s="19">
        <f t="shared" si="583"/>
        <v>2.3176800000000002</v>
      </c>
      <c r="P1576">
        <v>30.07</v>
      </c>
      <c r="S1576" s="2">
        <v>0.1</v>
      </c>
      <c r="U1576">
        <v>3</v>
      </c>
    </row>
    <row r="1577" spans="1:21" ht="26.4" x14ac:dyDescent="0.3">
      <c r="A1577" s="12" t="s">
        <v>25</v>
      </c>
      <c r="B1577" s="12" t="s">
        <v>643</v>
      </c>
      <c r="C1577" s="12" t="s">
        <v>644</v>
      </c>
      <c r="D1577" s="12" t="s">
        <v>28</v>
      </c>
      <c r="E1577" s="13" t="s">
        <v>29</v>
      </c>
      <c r="F1577" s="14">
        <f t="shared" si="578"/>
        <v>20.95</v>
      </c>
      <c r="G1577" s="14">
        <f t="shared" si="579"/>
        <v>20.95</v>
      </c>
      <c r="H1577" s="14">
        <f t="shared" si="580"/>
        <v>5.8</v>
      </c>
      <c r="I1577" s="14">
        <f t="shared" si="581"/>
        <v>3</v>
      </c>
      <c r="J1577" s="19">
        <f>TRUNC(F1577*H1577,2)+(F1577*H1577*3%)</f>
        <v>125.15530000000001</v>
      </c>
      <c r="K1577" s="19">
        <f t="shared" si="583"/>
        <v>125.15530000000001</v>
      </c>
      <c r="P1577">
        <v>27.92</v>
      </c>
      <c r="S1577" s="2">
        <v>5.8</v>
      </c>
      <c r="U1577">
        <v>3</v>
      </c>
    </row>
    <row r="1578" spans="1:21" ht="26.4" x14ac:dyDescent="0.3">
      <c r="A1578" s="12" t="s">
        <v>25</v>
      </c>
      <c r="B1578" s="12" t="s">
        <v>77</v>
      </c>
      <c r="C1578" s="12" t="s">
        <v>78</v>
      </c>
      <c r="D1578" s="12" t="s">
        <v>28</v>
      </c>
      <c r="E1578" s="13" t="s">
        <v>29</v>
      </c>
      <c r="F1578" s="14">
        <f t="shared" si="578"/>
        <v>15.15</v>
      </c>
      <c r="G1578" s="14">
        <f t="shared" si="579"/>
        <v>15.15</v>
      </c>
      <c r="H1578" s="14">
        <f t="shared" si="580"/>
        <v>10.46</v>
      </c>
      <c r="I1578" s="14">
        <f t="shared" si="581"/>
        <v>3</v>
      </c>
      <c r="J1578" s="19">
        <f>TRUNC(F1578*H1578,2)+(F1578*H1578*3%)-0.017</f>
        <v>163.19707000000002</v>
      </c>
      <c r="K1578" s="19">
        <f t="shared" si="583"/>
        <v>163.19707000000002</v>
      </c>
      <c r="P1578">
        <v>20.190000000000001</v>
      </c>
      <c r="S1578" s="2">
        <v>10.46</v>
      </c>
      <c r="U1578">
        <v>3</v>
      </c>
    </row>
    <row r="1579" spans="1:21" x14ac:dyDescent="0.3">
      <c r="A1579" s="12" t="s">
        <v>25</v>
      </c>
      <c r="B1579" s="12" t="s">
        <v>702</v>
      </c>
      <c r="C1579" s="12" t="s">
        <v>703</v>
      </c>
      <c r="D1579" s="12" t="s">
        <v>182</v>
      </c>
      <c r="E1579" s="13" t="s">
        <v>190</v>
      </c>
      <c r="F1579" s="14">
        <f t="shared" ref="F1579" si="584">G1579</f>
        <v>4096.51</v>
      </c>
      <c r="G1579" s="14">
        <f t="shared" ref="G1579" si="585">ROUND($N$4*P1579,2)</f>
        <v>4096.51</v>
      </c>
      <c r="H1579" s="14">
        <f t="shared" ref="H1579" si="586">S1579</f>
        <v>1</v>
      </c>
      <c r="I1579" s="14">
        <f t="shared" ref="I1579" si="587">U1579</f>
        <v>0</v>
      </c>
      <c r="J1579" s="14">
        <f t="shared" ref="J1579" si="588">TRUNC(F1579*H1579,2)</f>
        <v>4096.51</v>
      </c>
      <c r="K1579" s="14">
        <f t="shared" ref="K1579" si="589">J1579</f>
        <v>4096.51</v>
      </c>
      <c r="P1579">
        <v>5460</v>
      </c>
      <c r="S1579" s="2">
        <v>1</v>
      </c>
      <c r="U1579">
        <v>0</v>
      </c>
    </row>
    <row r="1581" spans="1:21" x14ac:dyDescent="0.3">
      <c r="A1581" s="4" t="s">
        <v>704</v>
      </c>
      <c r="B1581" s="5"/>
      <c r="C1581" s="5"/>
      <c r="D1581" s="5"/>
      <c r="E1581" s="5"/>
      <c r="F1581" s="5"/>
      <c r="G1581" s="5"/>
      <c r="H1581" s="5"/>
      <c r="I1581" s="5"/>
      <c r="J1581" s="5"/>
      <c r="K1581" s="5"/>
    </row>
    <row r="1582" spans="1:21" x14ac:dyDescent="0.3">
      <c r="A1582" s="6" t="s">
        <v>5</v>
      </c>
      <c r="B1582" s="7"/>
      <c r="C1582" s="7" t="s">
        <v>705</v>
      </c>
      <c r="D1582" s="5"/>
      <c r="E1582" s="5"/>
      <c r="F1582" s="5"/>
      <c r="G1582" s="5"/>
      <c r="H1582" s="5"/>
      <c r="I1582" s="5"/>
      <c r="J1582" s="5"/>
      <c r="K1582" s="5"/>
    </row>
    <row r="1583" spans="1:21" x14ac:dyDescent="0.3">
      <c r="A1583" s="6" t="s">
        <v>10</v>
      </c>
      <c r="B1583" s="7"/>
      <c r="C1583" s="7" t="s">
        <v>706</v>
      </c>
      <c r="D1583" s="5"/>
      <c r="E1583" s="5"/>
      <c r="F1583" s="5"/>
      <c r="G1583" s="5"/>
      <c r="H1583" s="5"/>
      <c r="I1583" s="5"/>
      <c r="J1583" s="5"/>
      <c r="K1583" s="5"/>
    </row>
    <row r="1584" spans="1:21" x14ac:dyDescent="0.3">
      <c r="A1584" s="6" t="s">
        <v>12</v>
      </c>
      <c r="B1584" s="7"/>
      <c r="C1584" s="7" t="s">
        <v>13</v>
      </c>
      <c r="D1584" s="5"/>
      <c r="E1584" s="5"/>
      <c r="F1584" s="5"/>
      <c r="G1584" s="5"/>
      <c r="H1584" s="5"/>
      <c r="I1584" s="5"/>
      <c r="J1584" s="5"/>
      <c r="K1584" s="5"/>
    </row>
    <row r="1585" spans="1:21" x14ac:dyDescent="0.3">
      <c r="A1585" s="6" t="s">
        <v>14</v>
      </c>
      <c r="B1585" s="7"/>
      <c r="C1585" s="7" t="s">
        <v>15</v>
      </c>
      <c r="D1585" s="5"/>
      <c r="E1585" s="5"/>
      <c r="F1585" s="5"/>
      <c r="G1585" s="5"/>
      <c r="H1585" s="5"/>
      <c r="I1585" s="5"/>
      <c r="J1585" s="5"/>
      <c r="K1585" s="5"/>
    </row>
    <row r="1586" spans="1:21" x14ac:dyDescent="0.3">
      <c r="A1586" s="6" t="s">
        <v>16</v>
      </c>
      <c r="B1586" s="7"/>
      <c r="C1586" s="7" t="s">
        <v>577</v>
      </c>
      <c r="D1586" s="5"/>
      <c r="E1586" s="5"/>
      <c r="F1586" s="5"/>
      <c r="G1586" s="5"/>
      <c r="H1586" s="5"/>
      <c r="I1586" s="5"/>
      <c r="J1586" s="5"/>
      <c r="K1586" s="5"/>
    </row>
    <row r="1587" spans="1:21" x14ac:dyDescent="0.3">
      <c r="A1587" s="6" t="s">
        <v>18</v>
      </c>
      <c r="B1587" s="7"/>
      <c r="C1587" s="7" t="s">
        <v>159</v>
      </c>
      <c r="D1587" s="5"/>
      <c r="E1587" s="5"/>
      <c r="F1587" s="5"/>
      <c r="G1587" s="5"/>
      <c r="H1587" s="5"/>
      <c r="I1587" s="5"/>
      <c r="J1587" s="5"/>
      <c r="K1587" s="5"/>
    </row>
    <row r="1588" spans="1:21" x14ac:dyDescent="0.3">
      <c r="A1588" s="6" t="s">
        <v>20</v>
      </c>
      <c r="B1588" s="7"/>
      <c r="C1588" s="7"/>
      <c r="D1588" s="5"/>
      <c r="E1588" s="5"/>
      <c r="F1588" s="5"/>
      <c r="G1588" s="5"/>
      <c r="H1588" s="5"/>
      <c r="I1588" s="5"/>
      <c r="J1588" s="5"/>
      <c r="K1588" s="5"/>
    </row>
    <row r="1589" spans="1:21" x14ac:dyDescent="0.3">
      <c r="A1589" s="6" t="s">
        <v>21</v>
      </c>
      <c r="B1589" s="7"/>
      <c r="C1589" s="7">
        <v>146.37</v>
      </c>
      <c r="D1589" s="5"/>
      <c r="E1589" s="5"/>
      <c r="F1589" s="5"/>
      <c r="G1589" s="5"/>
      <c r="H1589" s="5"/>
      <c r="I1589" s="5"/>
      <c r="J1589" s="5"/>
      <c r="K1589" s="5"/>
    </row>
    <row r="1590" spans="1:21" x14ac:dyDescent="0.3">
      <c r="A1590" s="6" t="s">
        <v>22</v>
      </c>
      <c r="B1590" s="7"/>
      <c r="C1590" s="7">
        <v>146.37</v>
      </c>
      <c r="D1590" s="5"/>
      <c r="E1590" s="5"/>
      <c r="F1590" s="5"/>
      <c r="G1590" s="5"/>
      <c r="H1590" s="5"/>
      <c r="I1590" s="5"/>
      <c r="J1590" s="5"/>
      <c r="K1590" s="5"/>
    </row>
    <row r="1591" spans="1:21" ht="27.6" x14ac:dyDescent="0.3">
      <c r="A1591" s="9"/>
      <c r="B1591" s="9" t="s">
        <v>5</v>
      </c>
      <c r="C1591" s="9" t="s">
        <v>10</v>
      </c>
      <c r="D1591" s="9" t="s">
        <v>16</v>
      </c>
      <c r="E1591" s="10" t="s">
        <v>18</v>
      </c>
      <c r="F1591" s="11" t="s">
        <v>21</v>
      </c>
      <c r="G1591" s="11" t="s">
        <v>22</v>
      </c>
      <c r="H1591" s="11" t="s">
        <v>23</v>
      </c>
      <c r="I1591" s="11" t="s">
        <v>24</v>
      </c>
      <c r="J1591" s="11" t="s">
        <v>21</v>
      </c>
      <c r="K1591" s="11" t="s">
        <v>22</v>
      </c>
      <c r="P1591" t="s">
        <v>21</v>
      </c>
      <c r="S1591" s="1" t="s">
        <v>23</v>
      </c>
      <c r="U1591" t="s">
        <v>24</v>
      </c>
    </row>
    <row r="1592" spans="1:21" ht="26.4" x14ac:dyDescent="0.3">
      <c r="A1592" s="12" t="s">
        <v>25</v>
      </c>
      <c r="B1592" s="12" t="s">
        <v>77</v>
      </c>
      <c r="C1592" s="12" t="s">
        <v>78</v>
      </c>
      <c r="D1592" s="12" t="s">
        <v>28</v>
      </c>
      <c r="E1592" s="13" t="s">
        <v>29</v>
      </c>
      <c r="F1592" s="14">
        <f t="shared" ref="F1592:F1593" si="590">G1592</f>
        <v>15.15</v>
      </c>
      <c r="G1592" s="14">
        <f t="shared" ref="G1592:G1593" si="591">ROUND($N$4*P1592,2)</f>
        <v>15.15</v>
      </c>
      <c r="H1592" s="14">
        <f t="shared" ref="H1592:H1593" si="592">S1592</f>
        <v>2</v>
      </c>
      <c r="I1592" s="14">
        <f t="shared" ref="I1592:I1593" si="593">U1592</f>
        <v>3</v>
      </c>
      <c r="J1592" s="19">
        <f>TRUNC(F1592*H1592,2)+(F1592*H1592*3%)</f>
        <v>31.209</v>
      </c>
      <c r="K1592" s="19">
        <f t="shared" ref="K1592:K1593" si="594">J1592</f>
        <v>31.209</v>
      </c>
      <c r="P1592">
        <v>20.190000000000001</v>
      </c>
      <c r="S1592" s="2">
        <v>2</v>
      </c>
      <c r="U1592">
        <v>3</v>
      </c>
    </row>
    <row r="1593" spans="1:21" x14ac:dyDescent="0.3">
      <c r="A1593" s="12" t="s">
        <v>25</v>
      </c>
      <c r="B1593" s="12" t="s">
        <v>707</v>
      </c>
      <c r="C1593" s="12" t="s">
        <v>708</v>
      </c>
      <c r="D1593" s="12" t="s">
        <v>182</v>
      </c>
      <c r="E1593" s="13" t="s">
        <v>402</v>
      </c>
      <c r="F1593" s="14">
        <f t="shared" si="590"/>
        <v>61.52</v>
      </c>
      <c r="G1593" s="14">
        <f t="shared" si="591"/>
        <v>61.52</v>
      </c>
      <c r="H1593" s="14">
        <f t="shared" si="592"/>
        <v>1.8720000000000001</v>
      </c>
      <c r="I1593" s="14">
        <f t="shared" si="593"/>
        <v>0</v>
      </c>
      <c r="J1593" s="14">
        <f t="shared" ref="J1593" si="595">TRUNC(F1593*H1593,2)</f>
        <v>115.16</v>
      </c>
      <c r="K1593" s="14">
        <f t="shared" si="594"/>
        <v>115.16</v>
      </c>
      <c r="P1593">
        <v>82</v>
      </c>
      <c r="S1593" s="2">
        <v>1.8720000000000001</v>
      </c>
      <c r="U1593">
        <v>0</v>
      </c>
    </row>
    <row r="1595" spans="1:21" x14ac:dyDescent="0.3">
      <c r="A1595" s="4" t="s">
        <v>709</v>
      </c>
      <c r="B1595" s="5"/>
      <c r="C1595" s="5"/>
      <c r="D1595" s="5"/>
      <c r="E1595" s="5"/>
      <c r="F1595" s="5"/>
      <c r="G1595" s="5"/>
      <c r="H1595" s="5"/>
      <c r="I1595" s="5"/>
      <c r="J1595" s="5"/>
      <c r="K1595" s="5"/>
    </row>
    <row r="1596" spans="1:21" x14ac:dyDescent="0.3">
      <c r="A1596" s="6" t="s">
        <v>5</v>
      </c>
      <c r="B1596" s="7"/>
      <c r="C1596" s="7" t="s">
        <v>710</v>
      </c>
      <c r="D1596" s="5"/>
      <c r="E1596" s="5"/>
      <c r="F1596" s="5"/>
      <c r="G1596" s="5"/>
      <c r="H1596" s="5"/>
      <c r="I1596" s="5"/>
      <c r="J1596" s="5"/>
      <c r="K1596" s="5"/>
    </row>
    <row r="1597" spans="1:21" x14ac:dyDescent="0.3">
      <c r="A1597" s="6" t="s">
        <v>10</v>
      </c>
      <c r="B1597" s="7"/>
      <c r="C1597" s="7" t="s">
        <v>711</v>
      </c>
      <c r="D1597" s="5"/>
      <c r="E1597" s="5"/>
      <c r="F1597" s="5"/>
      <c r="G1597" s="5"/>
      <c r="H1597" s="5"/>
      <c r="I1597" s="5"/>
      <c r="J1597" s="5"/>
      <c r="K1597" s="5"/>
    </row>
    <row r="1598" spans="1:21" x14ac:dyDescent="0.3">
      <c r="A1598" s="6" t="s">
        <v>12</v>
      </c>
      <c r="B1598" s="7"/>
      <c r="C1598" s="7" t="s">
        <v>13</v>
      </c>
      <c r="D1598" s="5"/>
      <c r="E1598" s="5"/>
      <c r="F1598" s="5"/>
      <c r="G1598" s="5"/>
      <c r="H1598" s="5"/>
      <c r="I1598" s="5"/>
      <c r="J1598" s="5"/>
      <c r="K1598" s="5"/>
    </row>
    <row r="1599" spans="1:21" x14ac:dyDescent="0.3">
      <c r="A1599" s="6" t="s">
        <v>14</v>
      </c>
      <c r="B1599" s="7"/>
      <c r="C1599" s="7" t="s">
        <v>15</v>
      </c>
      <c r="D1599" s="5"/>
      <c r="E1599" s="5"/>
      <c r="F1599" s="5"/>
      <c r="G1599" s="5"/>
      <c r="H1599" s="5"/>
      <c r="I1599" s="5"/>
      <c r="J1599" s="5"/>
      <c r="K1599" s="5"/>
    </row>
    <row r="1600" spans="1:21" x14ac:dyDescent="0.3">
      <c r="A1600" s="6" t="s">
        <v>16</v>
      </c>
      <c r="B1600" s="7"/>
      <c r="C1600" s="7" t="s">
        <v>712</v>
      </c>
      <c r="D1600" s="5"/>
      <c r="E1600" s="5"/>
      <c r="F1600" s="5"/>
      <c r="G1600" s="5"/>
      <c r="H1600" s="5"/>
      <c r="I1600" s="5"/>
      <c r="J1600" s="5"/>
      <c r="K1600" s="5"/>
    </row>
    <row r="1601" spans="1:21" x14ac:dyDescent="0.3">
      <c r="A1601" s="6" t="s">
        <v>18</v>
      </c>
      <c r="B1601" s="7"/>
      <c r="C1601" s="7" t="s">
        <v>190</v>
      </c>
      <c r="D1601" s="5"/>
      <c r="E1601" s="5"/>
      <c r="F1601" s="5"/>
      <c r="G1601" s="5"/>
      <c r="H1601" s="5"/>
      <c r="I1601" s="5"/>
      <c r="J1601" s="5"/>
      <c r="K1601" s="5"/>
    </row>
    <row r="1602" spans="1:21" x14ac:dyDescent="0.3">
      <c r="A1602" s="6" t="s">
        <v>20</v>
      </c>
      <c r="B1602" s="7"/>
      <c r="C1602" s="7"/>
      <c r="D1602" s="5"/>
      <c r="E1602" s="5"/>
      <c r="F1602" s="5"/>
      <c r="G1602" s="5"/>
      <c r="H1602" s="5"/>
      <c r="I1602" s="5"/>
      <c r="J1602" s="5"/>
      <c r="K1602" s="5"/>
    </row>
    <row r="1603" spans="1:21" x14ac:dyDescent="0.3">
      <c r="A1603" s="6" t="s">
        <v>21</v>
      </c>
      <c r="B1603" s="7"/>
      <c r="C1603" s="7">
        <v>46.24</v>
      </c>
      <c r="D1603" s="5"/>
      <c r="E1603" s="5"/>
      <c r="F1603" s="5"/>
      <c r="G1603" s="5"/>
      <c r="H1603" s="5"/>
      <c r="I1603" s="5"/>
      <c r="J1603" s="5"/>
      <c r="K1603" s="5"/>
    </row>
    <row r="1604" spans="1:21" x14ac:dyDescent="0.3">
      <c r="A1604" s="6" t="s">
        <v>22</v>
      </c>
      <c r="B1604" s="7"/>
      <c r="C1604" s="7">
        <v>46.24</v>
      </c>
      <c r="D1604" s="5"/>
      <c r="E1604" s="5"/>
      <c r="F1604" s="5"/>
      <c r="G1604" s="5"/>
      <c r="H1604" s="5"/>
      <c r="I1604" s="5"/>
      <c r="J1604" s="5"/>
      <c r="K1604" s="5"/>
    </row>
    <row r="1605" spans="1:21" ht="27.6" x14ac:dyDescent="0.3">
      <c r="A1605" s="9"/>
      <c r="B1605" s="9" t="s">
        <v>5</v>
      </c>
      <c r="C1605" s="9" t="s">
        <v>10</v>
      </c>
      <c r="D1605" s="9" t="s">
        <v>16</v>
      </c>
      <c r="E1605" s="10" t="s">
        <v>18</v>
      </c>
      <c r="F1605" s="11" t="s">
        <v>21</v>
      </c>
      <c r="G1605" s="11" t="s">
        <v>22</v>
      </c>
      <c r="H1605" s="11" t="s">
        <v>23</v>
      </c>
      <c r="I1605" s="11" t="s">
        <v>24</v>
      </c>
      <c r="J1605" s="11" t="s">
        <v>21</v>
      </c>
      <c r="K1605" s="11" t="s">
        <v>22</v>
      </c>
      <c r="P1605" t="s">
        <v>21</v>
      </c>
      <c r="S1605" s="1" t="s">
        <v>23</v>
      </c>
      <c r="U1605" t="s">
        <v>24</v>
      </c>
    </row>
    <row r="1606" spans="1:21" ht="26.4" x14ac:dyDescent="0.3">
      <c r="A1606" s="16" t="s">
        <v>65</v>
      </c>
      <c r="B1606" s="16" t="s">
        <v>713</v>
      </c>
      <c r="C1606" s="16" t="s">
        <v>714</v>
      </c>
      <c r="D1606" s="16" t="s">
        <v>68</v>
      </c>
      <c r="E1606" s="17" t="s">
        <v>29</v>
      </c>
      <c r="F1606" s="14">
        <f t="shared" ref="F1606:F1611" si="596">G1606</f>
        <v>14.28</v>
      </c>
      <c r="G1606" s="14">
        <f t="shared" ref="G1606:G1611" si="597">ROUND($N$4*P1606,2)</f>
        <v>14.28</v>
      </c>
      <c r="H1606" s="14">
        <f t="shared" ref="H1606:H1611" si="598">S1606</f>
        <v>0.01</v>
      </c>
      <c r="I1606" s="14">
        <f t="shared" ref="I1606:I1611" si="599">U1606</f>
        <v>0</v>
      </c>
      <c r="J1606" s="14">
        <f t="shared" ref="J1606:J1608" si="600">TRUNC(F1606*H1606,2)</f>
        <v>0.14000000000000001</v>
      </c>
      <c r="K1606" s="14">
        <f t="shared" ref="K1606:K1611" si="601">J1606</f>
        <v>0.14000000000000001</v>
      </c>
      <c r="P1606">
        <v>19.03</v>
      </c>
      <c r="S1606" s="3">
        <v>0.01</v>
      </c>
      <c r="U1606">
        <v>0</v>
      </c>
    </row>
    <row r="1607" spans="1:21" ht="26.4" x14ac:dyDescent="0.3">
      <c r="A1607" s="16" t="s">
        <v>65</v>
      </c>
      <c r="B1607" s="16" t="s">
        <v>715</v>
      </c>
      <c r="C1607" s="16" t="s">
        <v>714</v>
      </c>
      <c r="D1607" s="16" t="s">
        <v>68</v>
      </c>
      <c r="E1607" s="17" t="s">
        <v>29</v>
      </c>
      <c r="F1607" s="14">
        <f t="shared" si="596"/>
        <v>1.48</v>
      </c>
      <c r="G1607" s="14">
        <f t="shared" si="597"/>
        <v>1.48</v>
      </c>
      <c r="H1607" s="14">
        <f t="shared" si="598"/>
        <v>6.3E-2</v>
      </c>
      <c r="I1607" s="14">
        <f t="shared" si="599"/>
        <v>0</v>
      </c>
      <c r="J1607" s="14">
        <f t="shared" si="600"/>
        <v>0.09</v>
      </c>
      <c r="K1607" s="14">
        <f t="shared" si="601"/>
        <v>0.09</v>
      </c>
      <c r="P1607">
        <v>1.97</v>
      </c>
      <c r="S1607" s="3">
        <v>6.3E-2</v>
      </c>
      <c r="U1607">
        <v>0</v>
      </c>
    </row>
    <row r="1608" spans="1:21" ht="26.4" x14ac:dyDescent="0.3">
      <c r="A1608" s="12" t="s">
        <v>25</v>
      </c>
      <c r="B1608" s="12" t="s">
        <v>717</v>
      </c>
      <c r="C1608" s="12" t="s">
        <v>718</v>
      </c>
      <c r="D1608" s="12" t="s">
        <v>182</v>
      </c>
      <c r="E1608" s="13" t="s">
        <v>183</v>
      </c>
      <c r="F1608" s="14">
        <f t="shared" si="596"/>
        <v>0.44</v>
      </c>
      <c r="G1608" s="14">
        <f t="shared" si="597"/>
        <v>0.44</v>
      </c>
      <c r="H1608" s="14">
        <f t="shared" si="598"/>
        <v>2.2400000000000002</v>
      </c>
      <c r="I1608" s="14">
        <f t="shared" si="599"/>
        <v>0</v>
      </c>
      <c r="J1608" s="14">
        <f t="shared" si="600"/>
        <v>0.98</v>
      </c>
      <c r="K1608" s="14">
        <f t="shared" si="601"/>
        <v>0.98</v>
      </c>
      <c r="P1608">
        <v>0.59</v>
      </c>
      <c r="S1608" s="2">
        <v>2.2400000000000002</v>
      </c>
      <c r="U1608">
        <v>0</v>
      </c>
    </row>
    <row r="1609" spans="1:21" x14ac:dyDescent="0.3">
      <c r="A1609" s="12" t="s">
        <v>25</v>
      </c>
      <c r="B1609" s="12" t="s">
        <v>266</v>
      </c>
      <c r="C1609" s="12" t="s">
        <v>267</v>
      </c>
      <c r="D1609" s="12" t="s">
        <v>28</v>
      </c>
      <c r="E1609" s="13" t="s">
        <v>29</v>
      </c>
      <c r="F1609" s="14">
        <f t="shared" si="596"/>
        <v>20.95</v>
      </c>
      <c r="G1609" s="14">
        <f t="shared" si="597"/>
        <v>20.95</v>
      </c>
      <c r="H1609" s="14">
        <f t="shared" si="598"/>
        <v>0.14199999999999999</v>
      </c>
      <c r="I1609" s="14">
        <f t="shared" si="599"/>
        <v>3</v>
      </c>
      <c r="J1609" s="19">
        <f>TRUNC(F1609*H1609,2)+(F1609*H1609*3%)</f>
        <v>3.059247</v>
      </c>
      <c r="K1609" s="19">
        <f t="shared" si="601"/>
        <v>3.059247</v>
      </c>
      <c r="P1609">
        <v>27.92</v>
      </c>
      <c r="S1609" s="2">
        <v>0.14199999999999999</v>
      </c>
      <c r="U1609">
        <v>3</v>
      </c>
    </row>
    <row r="1610" spans="1:21" ht="26.4" x14ac:dyDescent="0.3">
      <c r="A1610" s="12" t="s">
        <v>25</v>
      </c>
      <c r="B1610" s="12" t="s">
        <v>376</v>
      </c>
      <c r="C1610" s="12" t="s">
        <v>377</v>
      </c>
      <c r="D1610" s="12" t="s">
        <v>28</v>
      </c>
      <c r="E1610" s="13" t="s">
        <v>29</v>
      </c>
      <c r="F1610" s="14">
        <f t="shared" si="596"/>
        <v>23.54</v>
      </c>
      <c r="G1610" s="14">
        <f t="shared" si="597"/>
        <v>23.54</v>
      </c>
      <c r="H1610" s="14">
        <f t="shared" si="598"/>
        <v>8.4000000000000005E-2</v>
      </c>
      <c r="I1610" s="14">
        <f t="shared" si="599"/>
        <v>3</v>
      </c>
      <c r="J1610" s="19">
        <f>TRUNC(F1610*H1610,2)+(F1610*H1610*3%)</f>
        <v>2.0293207999999998</v>
      </c>
      <c r="K1610" s="19">
        <f t="shared" si="601"/>
        <v>2.0293207999999998</v>
      </c>
      <c r="P1610">
        <v>31.37</v>
      </c>
      <c r="S1610" s="2">
        <v>8.4000000000000005E-2</v>
      </c>
      <c r="U1610">
        <v>3</v>
      </c>
    </row>
    <row r="1611" spans="1:21" ht="26.4" x14ac:dyDescent="0.3">
      <c r="A1611" s="12" t="s">
        <v>25</v>
      </c>
      <c r="B1611" s="12" t="s">
        <v>77</v>
      </c>
      <c r="C1611" s="12" t="s">
        <v>78</v>
      </c>
      <c r="D1611" s="12" t="s">
        <v>28</v>
      </c>
      <c r="E1611" s="13" t="s">
        <v>29</v>
      </c>
      <c r="F1611" s="14">
        <f t="shared" si="596"/>
        <v>15.15</v>
      </c>
      <c r="G1611" s="14">
        <f t="shared" si="597"/>
        <v>15.15</v>
      </c>
      <c r="H1611" s="14">
        <f t="shared" si="598"/>
        <v>0.31</v>
      </c>
      <c r="I1611" s="14">
        <f t="shared" si="599"/>
        <v>3</v>
      </c>
      <c r="J1611" s="19">
        <f>TRUNC(F1611*H1611,2)+(F1611*H1611*3%)+0.031</f>
        <v>4.8618949999999996</v>
      </c>
      <c r="K1611" s="19">
        <f t="shared" si="601"/>
        <v>4.8618949999999996</v>
      </c>
      <c r="P1611">
        <v>20.190000000000001</v>
      </c>
      <c r="S1611" s="2">
        <v>0.31</v>
      </c>
      <c r="U1611">
        <v>3</v>
      </c>
    </row>
    <row r="1612" spans="1:21" x14ac:dyDescent="0.3">
      <c r="A1612" s="12" t="s">
        <v>25</v>
      </c>
      <c r="B1612" s="12" t="s">
        <v>720</v>
      </c>
      <c r="C1612" s="12" t="s">
        <v>721</v>
      </c>
      <c r="D1612" s="12" t="s">
        <v>182</v>
      </c>
      <c r="E1612" s="13" t="s">
        <v>159</v>
      </c>
      <c r="F1612" s="14">
        <f t="shared" ref="F1612:F1613" si="602">G1612</f>
        <v>375.14</v>
      </c>
      <c r="G1612" s="14">
        <f t="shared" ref="G1612:G1613" si="603">ROUND($N$4*P1612,2)</f>
        <v>375.14</v>
      </c>
      <c r="H1612" s="14">
        <f t="shared" ref="H1612:H1613" si="604">S1612</f>
        <v>9.1999999999999998E-2</v>
      </c>
      <c r="I1612" s="14">
        <f t="shared" ref="I1612:I1613" si="605">U1612</f>
        <v>0</v>
      </c>
      <c r="J1612" s="14">
        <f t="shared" ref="J1612:J1613" si="606">TRUNC(F1612*H1612,2)</f>
        <v>34.51</v>
      </c>
      <c r="K1612" s="14">
        <f t="shared" ref="K1612:K1613" si="607">J1612</f>
        <v>34.51</v>
      </c>
      <c r="P1612">
        <v>500</v>
      </c>
      <c r="S1612" s="2">
        <v>9.1999999999999998E-2</v>
      </c>
      <c r="U1612">
        <v>0</v>
      </c>
    </row>
    <row r="1613" spans="1:21" x14ac:dyDescent="0.3">
      <c r="A1613" s="12" t="s">
        <v>25</v>
      </c>
      <c r="B1613" s="12" t="s">
        <v>707</v>
      </c>
      <c r="C1613" s="12" t="s">
        <v>708</v>
      </c>
      <c r="D1613" s="12" t="s">
        <v>182</v>
      </c>
      <c r="E1613" s="13" t="s">
        <v>402</v>
      </c>
      <c r="F1613" s="14">
        <f t="shared" si="602"/>
        <v>61.52</v>
      </c>
      <c r="G1613" s="14">
        <f t="shared" si="603"/>
        <v>61.52</v>
      </c>
      <c r="H1613" s="14">
        <f t="shared" si="604"/>
        <v>9.4000000000000004E-3</v>
      </c>
      <c r="I1613" s="14">
        <f t="shared" si="605"/>
        <v>0</v>
      </c>
      <c r="J1613" s="14">
        <f t="shared" si="606"/>
        <v>0.56999999999999995</v>
      </c>
      <c r="K1613" s="14">
        <f t="shared" si="607"/>
        <v>0.56999999999999995</v>
      </c>
      <c r="P1613">
        <v>82</v>
      </c>
      <c r="S1613" s="2">
        <v>9.4000000000000004E-3</v>
      </c>
      <c r="U1613">
        <v>0</v>
      </c>
    </row>
    <row r="1615" spans="1:21" x14ac:dyDescent="0.3">
      <c r="A1615" s="4" t="s">
        <v>722</v>
      </c>
      <c r="B1615" s="5"/>
      <c r="C1615" s="5"/>
      <c r="D1615" s="5"/>
      <c r="E1615" s="5"/>
      <c r="F1615" s="5"/>
      <c r="G1615" s="5"/>
      <c r="H1615" s="5"/>
      <c r="I1615" s="5"/>
      <c r="J1615" s="5"/>
      <c r="K1615" s="5"/>
    </row>
    <row r="1616" spans="1:21" x14ac:dyDescent="0.3">
      <c r="A1616" s="6" t="s">
        <v>5</v>
      </c>
      <c r="B1616" s="7"/>
      <c r="C1616" s="7" t="s">
        <v>723</v>
      </c>
      <c r="D1616" s="5"/>
      <c r="E1616" s="5"/>
      <c r="F1616" s="5"/>
      <c r="G1616" s="5"/>
      <c r="H1616" s="5"/>
      <c r="I1616" s="5"/>
      <c r="J1616" s="5"/>
      <c r="K1616" s="5"/>
    </row>
    <row r="1617" spans="1:21" x14ac:dyDescent="0.3">
      <c r="A1617" s="6" t="s">
        <v>10</v>
      </c>
      <c r="B1617" s="7"/>
      <c r="C1617" s="7" t="s">
        <v>724</v>
      </c>
      <c r="D1617" s="5"/>
      <c r="E1617" s="5"/>
      <c r="F1617" s="5"/>
      <c r="G1617" s="5"/>
      <c r="H1617" s="5"/>
      <c r="I1617" s="5"/>
      <c r="J1617" s="5"/>
      <c r="K1617" s="5"/>
    </row>
    <row r="1618" spans="1:21" x14ac:dyDescent="0.3">
      <c r="A1618" s="6" t="s">
        <v>12</v>
      </c>
      <c r="B1618" s="7"/>
      <c r="C1618" s="7" t="s">
        <v>13</v>
      </c>
      <c r="D1618" s="5"/>
      <c r="E1618" s="5"/>
      <c r="F1618" s="5"/>
      <c r="G1618" s="5"/>
      <c r="H1618" s="5"/>
      <c r="I1618" s="5"/>
      <c r="J1618" s="5"/>
      <c r="K1618" s="5"/>
    </row>
    <row r="1619" spans="1:21" x14ac:dyDescent="0.3">
      <c r="A1619" s="6" t="s">
        <v>14</v>
      </c>
      <c r="B1619" s="7"/>
      <c r="C1619" s="7" t="s">
        <v>15</v>
      </c>
      <c r="D1619" s="5"/>
      <c r="E1619" s="5"/>
      <c r="F1619" s="5"/>
      <c r="G1619" s="5"/>
      <c r="H1619" s="5"/>
      <c r="I1619" s="5"/>
      <c r="J1619" s="5"/>
      <c r="K1619" s="5"/>
    </row>
    <row r="1620" spans="1:21" x14ac:dyDescent="0.3">
      <c r="A1620" s="6" t="s">
        <v>16</v>
      </c>
      <c r="B1620" s="7"/>
      <c r="C1620" s="7" t="s">
        <v>725</v>
      </c>
      <c r="D1620" s="5"/>
      <c r="E1620" s="5"/>
      <c r="F1620" s="5"/>
      <c r="G1620" s="5"/>
      <c r="H1620" s="5"/>
      <c r="I1620" s="5"/>
      <c r="J1620" s="5"/>
      <c r="K1620" s="5"/>
    </row>
    <row r="1621" spans="1:21" x14ac:dyDescent="0.3">
      <c r="A1621" s="6" t="s">
        <v>18</v>
      </c>
      <c r="B1621" s="7"/>
      <c r="C1621" s="7" t="s">
        <v>190</v>
      </c>
      <c r="D1621" s="5"/>
      <c r="E1621" s="5"/>
      <c r="F1621" s="5"/>
      <c r="G1621" s="5"/>
      <c r="H1621" s="5"/>
      <c r="I1621" s="5"/>
      <c r="J1621" s="5"/>
      <c r="K1621" s="5"/>
    </row>
    <row r="1622" spans="1:21" x14ac:dyDescent="0.3">
      <c r="A1622" s="6" t="s">
        <v>20</v>
      </c>
      <c r="B1622" s="7"/>
      <c r="C1622" s="7"/>
      <c r="D1622" s="5"/>
      <c r="E1622" s="5"/>
      <c r="F1622" s="5"/>
      <c r="G1622" s="5"/>
      <c r="H1622" s="5"/>
      <c r="I1622" s="5"/>
      <c r="J1622" s="5"/>
      <c r="K1622" s="5"/>
    </row>
    <row r="1623" spans="1:21" x14ac:dyDescent="0.3">
      <c r="A1623" s="6" t="s">
        <v>21</v>
      </c>
      <c r="B1623" s="7"/>
      <c r="C1623" s="7">
        <v>44.94</v>
      </c>
      <c r="D1623" s="5"/>
      <c r="E1623" s="5"/>
      <c r="F1623" s="5"/>
      <c r="G1623" s="5"/>
      <c r="H1623" s="5"/>
      <c r="I1623" s="5"/>
      <c r="J1623" s="5"/>
      <c r="K1623" s="5"/>
    </row>
    <row r="1624" spans="1:21" x14ac:dyDescent="0.3">
      <c r="A1624" s="6" t="s">
        <v>22</v>
      </c>
      <c r="B1624" s="7"/>
      <c r="C1624" s="7">
        <v>44.94</v>
      </c>
      <c r="D1624" s="5"/>
      <c r="E1624" s="5"/>
      <c r="F1624" s="5"/>
      <c r="G1624" s="5"/>
      <c r="H1624" s="5"/>
      <c r="I1624" s="5"/>
      <c r="J1624" s="5"/>
      <c r="K1624" s="5"/>
    </row>
    <row r="1625" spans="1:21" ht="27.6" x14ac:dyDescent="0.3">
      <c r="A1625" s="9"/>
      <c r="B1625" s="9" t="s">
        <v>5</v>
      </c>
      <c r="C1625" s="9" t="s">
        <v>10</v>
      </c>
      <c r="D1625" s="9" t="s">
        <v>16</v>
      </c>
      <c r="E1625" s="10" t="s">
        <v>18</v>
      </c>
      <c r="F1625" s="11" t="s">
        <v>21</v>
      </c>
      <c r="G1625" s="11" t="s">
        <v>22</v>
      </c>
      <c r="H1625" s="11" t="s">
        <v>23</v>
      </c>
      <c r="I1625" s="11" t="s">
        <v>24</v>
      </c>
      <c r="J1625" s="11" t="s">
        <v>21</v>
      </c>
      <c r="K1625" s="11" t="s">
        <v>22</v>
      </c>
      <c r="P1625" t="s">
        <v>21</v>
      </c>
      <c r="S1625" s="1" t="s">
        <v>23</v>
      </c>
      <c r="U1625" t="s">
        <v>24</v>
      </c>
    </row>
    <row r="1626" spans="1:21" ht="26.4" x14ac:dyDescent="0.3">
      <c r="A1626" s="16" t="s">
        <v>65</v>
      </c>
      <c r="B1626" s="16" t="s">
        <v>578</v>
      </c>
      <c r="C1626" s="16" t="s">
        <v>579</v>
      </c>
      <c r="D1626" s="16" t="s">
        <v>580</v>
      </c>
      <c r="E1626" s="17" t="s">
        <v>159</v>
      </c>
      <c r="F1626" s="14">
        <f t="shared" ref="F1626:F1631" si="608">G1626</f>
        <v>342.82</v>
      </c>
      <c r="G1626" s="14">
        <f t="shared" ref="G1626:G1631" si="609">ROUND($N$4*P1626,2)</f>
        <v>342.82</v>
      </c>
      <c r="H1626" s="14">
        <f t="shared" ref="H1626:H1631" si="610">S1626</f>
        <v>8.0000000000000004E-4</v>
      </c>
      <c r="I1626" s="14">
        <f t="shared" ref="I1626:I1631" si="611">U1626</f>
        <v>0</v>
      </c>
      <c r="J1626" s="14">
        <f t="shared" ref="J1626:J1630" si="612">TRUNC(F1626*H1626,2)</f>
        <v>0.27</v>
      </c>
      <c r="K1626" s="14">
        <f t="shared" ref="K1626:K1631" si="613">J1626</f>
        <v>0.27</v>
      </c>
      <c r="P1626">
        <v>456.92</v>
      </c>
      <c r="S1626" s="3">
        <v>8.0000000000000004E-4</v>
      </c>
      <c r="U1626">
        <v>0</v>
      </c>
    </row>
    <row r="1627" spans="1:21" ht="52.8" x14ac:dyDescent="0.3">
      <c r="A1627" s="16" t="s">
        <v>65</v>
      </c>
      <c r="B1627" s="16" t="s">
        <v>727</v>
      </c>
      <c r="C1627" s="16" t="s">
        <v>728</v>
      </c>
      <c r="D1627" s="16" t="s">
        <v>265</v>
      </c>
      <c r="E1627" s="17" t="s">
        <v>159</v>
      </c>
      <c r="F1627" s="14">
        <f t="shared" si="608"/>
        <v>289.33</v>
      </c>
      <c r="G1627" s="14">
        <f t="shared" si="609"/>
        <v>289.33</v>
      </c>
      <c r="H1627" s="14">
        <f t="shared" si="610"/>
        <v>2.5000000000000001E-2</v>
      </c>
      <c r="I1627" s="14">
        <f t="shared" si="611"/>
        <v>0</v>
      </c>
      <c r="J1627" s="14">
        <f t="shared" si="612"/>
        <v>7.23</v>
      </c>
      <c r="K1627" s="14">
        <f t="shared" si="613"/>
        <v>7.23</v>
      </c>
      <c r="P1627">
        <v>385.63</v>
      </c>
      <c r="S1627" s="3">
        <v>2.5000000000000001E-2</v>
      </c>
      <c r="U1627">
        <v>0</v>
      </c>
    </row>
    <row r="1628" spans="1:21" ht="66" x14ac:dyDescent="0.3">
      <c r="A1628" s="16" t="s">
        <v>65</v>
      </c>
      <c r="B1628" s="16" t="s">
        <v>587</v>
      </c>
      <c r="C1628" s="16" t="s">
        <v>588</v>
      </c>
      <c r="D1628" s="16" t="s">
        <v>265</v>
      </c>
      <c r="E1628" s="17" t="s">
        <v>51</v>
      </c>
      <c r="F1628" s="14">
        <f t="shared" si="608"/>
        <v>64.7</v>
      </c>
      <c r="G1628" s="14">
        <f t="shared" si="609"/>
        <v>64.7</v>
      </c>
      <c r="H1628" s="14">
        <f t="shared" si="610"/>
        <v>0.5</v>
      </c>
      <c r="I1628" s="14">
        <f t="shared" si="611"/>
        <v>0</v>
      </c>
      <c r="J1628" s="14">
        <f t="shared" si="612"/>
        <v>32.35</v>
      </c>
      <c r="K1628" s="14">
        <f t="shared" si="613"/>
        <v>32.35</v>
      </c>
      <c r="P1628">
        <v>86.24</v>
      </c>
      <c r="S1628" s="3">
        <v>0.5</v>
      </c>
      <c r="U1628">
        <v>0</v>
      </c>
    </row>
    <row r="1629" spans="1:21" ht="66" x14ac:dyDescent="0.3">
      <c r="A1629" s="16" t="s">
        <v>65</v>
      </c>
      <c r="B1629" s="16" t="s">
        <v>729</v>
      </c>
      <c r="C1629" s="16" t="s">
        <v>730</v>
      </c>
      <c r="D1629" s="16" t="s">
        <v>265</v>
      </c>
      <c r="E1629" s="17" t="s">
        <v>159</v>
      </c>
      <c r="F1629" s="14">
        <f t="shared" si="608"/>
        <v>78.31</v>
      </c>
      <c r="G1629" s="14">
        <f t="shared" si="609"/>
        <v>78.31</v>
      </c>
      <c r="H1629" s="14">
        <f t="shared" si="610"/>
        <v>2.5000000000000001E-2</v>
      </c>
      <c r="I1629" s="14">
        <f t="shared" si="611"/>
        <v>0</v>
      </c>
      <c r="J1629" s="14">
        <f t="shared" si="612"/>
        <v>1.95</v>
      </c>
      <c r="K1629" s="14">
        <f t="shared" si="613"/>
        <v>1.95</v>
      </c>
      <c r="P1629">
        <v>104.38</v>
      </c>
      <c r="S1629" s="3">
        <v>2.5000000000000001E-2</v>
      </c>
      <c r="U1629">
        <v>0</v>
      </c>
    </row>
    <row r="1630" spans="1:21" ht="66" x14ac:dyDescent="0.3">
      <c r="A1630" s="16" t="s">
        <v>65</v>
      </c>
      <c r="B1630" s="16" t="s">
        <v>731</v>
      </c>
      <c r="C1630" s="16" t="s">
        <v>732</v>
      </c>
      <c r="D1630" s="16" t="s">
        <v>265</v>
      </c>
      <c r="E1630" s="17" t="s">
        <v>159</v>
      </c>
      <c r="F1630" s="14">
        <f t="shared" si="608"/>
        <v>69.150000000000006</v>
      </c>
      <c r="G1630" s="14">
        <f t="shared" si="609"/>
        <v>69.150000000000006</v>
      </c>
      <c r="H1630" s="14">
        <f t="shared" si="610"/>
        <v>2.5000000000000001E-2</v>
      </c>
      <c r="I1630" s="14">
        <f t="shared" si="611"/>
        <v>0</v>
      </c>
      <c r="J1630" s="14">
        <f t="shared" si="612"/>
        <v>1.72</v>
      </c>
      <c r="K1630" s="14">
        <f t="shared" si="613"/>
        <v>1.72</v>
      </c>
      <c r="P1630">
        <v>92.16</v>
      </c>
      <c r="S1630" s="3">
        <v>2.5000000000000001E-2</v>
      </c>
      <c r="U1630">
        <v>0</v>
      </c>
    </row>
    <row r="1631" spans="1:21" ht="26.4" x14ac:dyDescent="0.3">
      <c r="A1631" s="12" t="s">
        <v>25</v>
      </c>
      <c r="B1631" s="12" t="s">
        <v>77</v>
      </c>
      <c r="C1631" s="12" t="s">
        <v>78</v>
      </c>
      <c r="D1631" s="12" t="s">
        <v>28</v>
      </c>
      <c r="E1631" s="13" t="s">
        <v>29</v>
      </c>
      <c r="F1631" s="14">
        <f t="shared" si="608"/>
        <v>15.15</v>
      </c>
      <c r="G1631" s="14">
        <f t="shared" si="609"/>
        <v>15.15</v>
      </c>
      <c r="H1631" s="14">
        <f t="shared" si="610"/>
        <v>0.09</v>
      </c>
      <c r="I1631" s="14">
        <f t="shared" si="611"/>
        <v>3</v>
      </c>
      <c r="J1631" s="19">
        <f>TRUNC(F1631*H1631,2)+(F1631*H1631*3%)+0.02</f>
        <v>1.4209050000000001</v>
      </c>
      <c r="K1631" s="19">
        <f t="shared" si="613"/>
        <v>1.4209050000000001</v>
      </c>
      <c r="P1631">
        <v>20.190000000000001</v>
      </c>
      <c r="S1631" s="2">
        <v>0.09</v>
      </c>
      <c r="U1631">
        <v>3</v>
      </c>
    </row>
    <row r="1633" spans="1:21" x14ac:dyDescent="0.3">
      <c r="A1633" s="4" t="s">
        <v>734</v>
      </c>
      <c r="B1633" s="5"/>
      <c r="C1633" s="5"/>
      <c r="D1633" s="5"/>
      <c r="E1633" s="5"/>
      <c r="F1633" s="5"/>
      <c r="G1633" s="5"/>
      <c r="H1633" s="5"/>
      <c r="I1633" s="5"/>
      <c r="J1633" s="5"/>
      <c r="K1633" s="5"/>
    </row>
    <row r="1634" spans="1:21" x14ac:dyDescent="0.3">
      <c r="A1634" s="6" t="s">
        <v>5</v>
      </c>
      <c r="B1634" s="7"/>
      <c r="C1634" s="7" t="s">
        <v>735</v>
      </c>
      <c r="D1634" s="5"/>
      <c r="E1634" s="5"/>
      <c r="F1634" s="5"/>
      <c r="G1634" s="5"/>
      <c r="H1634" s="5"/>
      <c r="I1634" s="5"/>
      <c r="J1634" s="5"/>
      <c r="K1634" s="5"/>
    </row>
    <row r="1635" spans="1:21" x14ac:dyDescent="0.3">
      <c r="A1635" s="6" t="s">
        <v>10</v>
      </c>
      <c r="B1635" s="7"/>
      <c r="C1635" s="7" t="s">
        <v>736</v>
      </c>
      <c r="D1635" s="5"/>
      <c r="E1635" s="5"/>
      <c r="F1635" s="5"/>
      <c r="G1635" s="5"/>
      <c r="H1635" s="5"/>
      <c r="I1635" s="5"/>
      <c r="J1635" s="5"/>
      <c r="K1635" s="5"/>
    </row>
    <row r="1636" spans="1:21" x14ac:dyDescent="0.3">
      <c r="A1636" s="6" t="s">
        <v>12</v>
      </c>
      <c r="B1636" s="7"/>
      <c r="C1636" s="7" t="s">
        <v>13</v>
      </c>
      <c r="D1636" s="5"/>
      <c r="E1636" s="5"/>
      <c r="F1636" s="5"/>
      <c r="G1636" s="5"/>
      <c r="H1636" s="5"/>
      <c r="I1636" s="5"/>
      <c r="J1636" s="5"/>
      <c r="K1636" s="5"/>
    </row>
    <row r="1637" spans="1:21" x14ac:dyDescent="0.3">
      <c r="A1637" s="6" t="s">
        <v>14</v>
      </c>
      <c r="B1637" s="7"/>
      <c r="C1637" s="7" t="s">
        <v>15</v>
      </c>
      <c r="D1637" s="5"/>
      <c r="E1637" s="5"/>
      <c r="F1637" s="5"/>
      <c r="G1637" s="5"/>
      <c r="H1637" s="5"/>
      <c r="I1637" s="5"/>
      <c r="J1637" s="5"/>
      <c r="K1637" s="5"/>
    </row>
    <row r="1638" spans="1:21" x14ac:dyDescent="0.3">
      <c r="A1638" s="6" t="s">
        <v>16</v>
      </c>
      <c r="B1638" s="7"/>
      <c r="C1638" s="7" t="s">
        <v>725</v>
      </c>
      <c r="D1638" s="5"/>
      <c r="E1638" s="5"/>
      <c r="F1638" s="5"/>
      <c r="G1638" s="5"/>
      <c r="H1638" s="5"/>
      <c r="I1638" s="5"/>
      <c r="J1638" s="5"/>
      <c r="K1638" s="5"/>
    </row>
    <row r="1639" spans="1:21" x14ac:dyDescent="0.3">
      <c r="A1639" s="6" t="s">
        <v>18</v>
      </c>
      <c r="B1639" s="7"/>
      <c r="C1639" s="7" t="s">
        <v>83</v>
      </c>
      <c r="D1639" s="5"/>
      <c r="E1639" s="5"/>
      <c r="F1639" s="5"/>
      <c r="G1639" s="5"/>
      <c r="H1639" s="5"/>
      <c r="I1639" s="5"/>
      <c r="J1639" s="5"/>
      <c r="K1639" s="5"/>
    </row>
    <row r="1640" spans="1:21" x14ac:dyDescent="0.3">
      <c r="A1640" s="6" t="s">
        <v>20</v>
      </c>
      <c r="B1640" s="7"/>
      <c r="C1640" s="7"/>
      <c r="D1640" s="5"/>
      <c r="E1640" s="5"/>
      <c r="F1640" s="5"/>
      <c r="G1640" s="5"/>
      <c r="H1640" s="5"/>
      <c r="I1640" s="5"/>
      <c r="J1640" s="5"/>
      <c r="K1640" s="5"/>
    </row>
    <row r="1641" spans="1:21" x14ac:dyDescent="0.3">
      <c r="A1641" s="6" t="s">
        <v>21</v>
      </c>
      <c r="B1641" s="7"/>
      <c r="C1641" s="7">
        <v>1.85</v>
      </c>
      <c r="D1641" s="5"/>
      <c r="E1641" s="5"/>
      <c r="F1641" s="5"/>
      <c r="G1641" s="5"/>
      <c r="H1641" s="5"/>
      <c r="I1641" s="5"/>
      <c r="J1641" s="5"/>
      <c r="K1641" s="5"/>
    </row>
    <row r="1642" spans="1:21" x14ac:dyDescent="0.3">
      <c r="A1642" s="6" t="s">
        <v>22</v>
      </c>
      <c r="B1642" s="7"/>
      <c r="C1642" s="7">
        <v>1.85</v>
      </c>
      <c r="D1642" s="5"/>
      <c r="E1642" s="5"/>
      <c r="F1642" s="5"/>
      <c r="G1642" s="5"/>
      <c r="H1642" s="5"/>
      <c r="I1642" s="5"/>
      <c r="J1642" s="5"/>
      <c r="K1642" s="5"/>
    </row>
    <row r="1643" spans="1:21" ht="27.6" x14ac:dyDescent="0.3">
      <c r="A1643" s="9"/>
      <c r="B1643" s="9" t="s">
        <v>5</v>
      </c>
      <c r="C1643" s="9" t="s">
        <v>10</v>
      </c>
      <c r="D1643" s="9" t="s">
        <v>16</v>
      </c>
      <c r="E1643" s="10" t="s">
        <v>18</v>
      </c>
      <c r="F1643" s="11" t="s">
        <v>21</v>
      </c>
      <c r="G1643" s="11" t="s">
        <v>22</v>
      </c>
      <c r="H1643" s="11" t="s">
        <v>23</v>
      </c>
      <c r="I1643" s="11" t="s">
        <v>24</v>
      </c>
      <c r="J1643" s="11" t="s">
        <v>21</v>
      </c>
      <c r="K1643" s="11" t="s">
        <v>22</v>
      </c>
      <c r="P1643" t="s">
        <v>21</v>
      </c>
      <c r="S1643" s="1" t="s">
        <v>23</v>
      </c>
      <c r="U1643" t="s">
        <v>24</v>
      </c>
    </row>
    <row r="1644" spans="1:21" ht="26.4" x14ac:dyDescent="0.3">
      <c r="A1644" s="12" t="s">
        <v>25</v>
      </c>
      <c r="B1644" s="12" t="s">
        <v>737</v>
      </c>
      <c r="C1644" s="12" t="s">
        <v>738</v>
      </c>
      <c r="D1644" s="12" t="s">
        <v>182</v>
      </c>
      <c r="E1644" s="13" t="s">
        <v>83</v>
      </c>
      <c r="F1644" s="14">
        <f t="shared" ref="F1644" si="614">G1644</f>
        <v>1.85</v>
      </c>
      <c r="G1644" s="14">
        <f t="shared" ref="G1644" si="615">ROUND($N$4*P1644,2)</f>
        <v>1.85</v>
      </c>
      <c r="H1644" s="14">
        <f t="shared" ref="H1644" si="616">S1644</f>
        <v>1</v>
      </c>
      <c r="I1644" s="14">
        <f t="shared" ref="I1644" si="617">U1644</f>
        <v>0</v>
      </c>
      <c r="J1644" s="14">
        <f t="shared" ref="J1644" si="618">TRUNC(F1644*H1644,2)</f>
        <v>1.85</v>
      </c>
      <c r="K1644" s="14">
        <f t="shared" ref="K1644" si="619">J1644</f>
        <v>1.85</v>
      </c>
      <c r="P1644">
        <v>2.4700000000000002</v>
      </c>
      <c r="S1644" s="2">
        <v>1</v>
      </c>
      <c r="U1644">
        <v>0</v>
      </c>
    </row>
    <row r="1646" spans="1:21" x14ac:dyDescent="0.3">
      <c r="A1646" s="4" t="s">
        <v>739</v>
      </c>
      <c r="B1646" s="5"/>
      <c r="C1646" s="5"/>
      <c r="D1646" s="5"/>
      <c r="E1646" s="5"/>
      <c r="F1646" s="5"/>
      <c r="G1646" s="5"/>
      <c r="H1646" s="5"/>
      <c r="I1646" s="5"/>
      <c r="J1646" s="5"/>
      <c r="K1646" s="5"/>
    </row>
    <row r="1647" spans="1:21" x14ac:dyDescent="0.3">
      <c r="A1647" s="6" t="s">
        <v>5</v>
      </c>
      <c r="B1647" s="7"/>
      <c r="C1647" s="7" t="s">
        <v>740</v>
      </c>
      <c r="D1647" s="5"/>
      <c r="E1647" s="5"/>
      <c r="F1647" s="5"/>
      <c r="G1647" s="5"/>
      <c r="H1647" s="5"/>
      <c r="I1647" s="5"/>
      <c r="J1647" s="5"/>
      <c r="K1647" s="5"/>
    </row>
    <row r="1648" spans="1:21" x14ac:dyDescent="0.3">
      <c r="A1648" s="6" t="s">
        <v>10</v>
      </c>
      <c r="B1648" s="7"/>
      <c r="C1648" s="7" t="s">
        <v>741</v>
      </c>
      <c r="D1648" s="5"/>
      <c r="E1648" s="5"/>
      <c r="F1648" s="5"/>
      <c r="G1648" s="5"/>
      <c r="H1648" s="5"/>
      <c r="I1648" s="5"/>
      <c r="J1648" s="5"/>
      <c r="K1648" s="5"/>
    </row>
    <row r="1649" spans="1:21" x14ac:dyDescent="0.3">
      <c r="A1649" s="6" t="s">
        <v>12</v>
      </c>
      <c r="B1649" s="7"/>
      <c r="C1649" s="7" t="s">
        <v>13</v>
      </c>
      <c r="D1649" s="5"/>
      <c r="E1649" s="5"/>
      <c r="F1649" s="5"/>
      <c r="G1649" s="5"/>
      <c r="H1649" s="5"/>
      <c r="I1649" s="5"/>
      <c r="J1649" s="5"/>
      <c r="K1649" s="5"/>
    </row>
    <row r="1650" spans="1:21" x14ac:dyDescent="0.3">
      <c r="A1650" s="6" t="s">
        <v>14</v>
      </c>
      <c r="B1650" s="7"/>
      <c r="C1650" s="7" t="s">
        <v>15</v>
      </c>
      <c r="D1650" s="5"/>
      <c r="E1650" s="5"/>
      <c r="F1650" s="5"/>
      <c r="G1650" s="5"/>
      <c r="H1650" s="5"/>
      <c r="I1650" s="5"/>
      <c r="J1650" s="5"/>
      <c r="K1650" s="5"/>
    </row>
    <row r="1651" spans="1:21" x14ac:dyDescent="0.3">
      <c r="A1651" s="6" t="s">
        <v>16</v>
      </c>
      <c r="B1651" s="7"/>
      <c r="C1651" s="7" t="s">
        <v>725</v>
      </c>
      <c r="D1651" s="5"/>
      <c r="E1651" s="5"/>
      <c r="F1651" s="5"/>
      <c r="G1651" s="5"/>
      <c r="H1651" s="5"/>
      <c r="I1651" s="5"/>
      <c r="J1651" s="5"/>
      <c r="K1651" s="5"/>
    </row>
    <row r="1652" spans="1:21" x14ac:dyDescent="0.3">
      <c r="A1652" s="6" t="s">
        <v>18</v>
      </c>
      <c r="B1652" s="7"/>
      <c r="C1652" s="7" t="s">
        <v>51</v>
      </c>
      <c r="D1652" s="5"/>
      <c r="E1652" s="5"/>
      <c r="F1652" s="5"/>
      <c r="G1652" s="5"/>
      <c r="H1652" s="5"/>
      <c r="I1652" s="5"/>
      <c r="J1652" s="5"/>
      <c r="K1652" s="5"/>
    </row>
    <row r="1653" spans="1:21" x14ac:dyDescent="0.3">
      <c r="A1653" s="6" t="s">
        <v>20</v>
      </c>
      <c r="B1653" s="7"/>
      <c r="C1653" s="7"/>
      <c r="D1653" s="5"/>
      <c r="E1653" s="5"/>
      <c r="F1653" s="5"/>
      <c r="G1653" s="5"/>
      <c r="H1653" s="5"/>
      <c r="I1653" s="5"/>
      <c r="J1653" s="5"/>
      <c r="K1653" s="5"/>
    </row>
    <row r="1654" spans="1:21" x14ac:dyDescent="0.3">
      <c r="A1654" s="6" t="s">
        <v>21</v>
      </c>
      <c r="B1654" s="7"/>
      <c r="C1654" s="7">
        <v>6.24</v>
      </c>
      <c r="D1654" s="5"/>
      <c r="E1654" s="5"/>
      <c r="F1654" s="5"/>
      <c r="G1654" s="5"/>
      <c r="H1654" s="5"/>
      <c r="I1654" s="5"/>
      <c r="J1654" s="5"/>
      <c r="K1654" s="5"/>
    </row>
    <row r="1655" spans="1:21" x14ac:dyDescent="0.3">
      <c r="A1655" s="6" t="s">
        <v>22</v>
      </c>
      <c r="B1655" s="7"/>
      <c r="C1655" s="7">
        <v>6.24</v>
      </c>
      <c r="D1655" s="5"/>
      <c r="E1655" s="5"/>
      <c r="F1655" s="5"/>
      <c r="G1655" s="5"/>
      <c r="H1655" s="5"/>
      <c r="I1655" s="5"/>
      <c r="J1655" s="5"/>
      <c r="K1655" s="5"/>
    </row>
    <row r="1656" spans="1:21" ht="27.6" x14ac:dyDescent="0.3">
      <c r="A1656" s="9"/>
      <c r="B1656" s="9" t="s">
        <v>5</v>
      </c>
      <c r="C1656" s="9" t="s">
        <v>10</v>
      </c>
      <c r="D1656" s="9" t="s">
        <v>16</v>
      </c>
      <c r="E1656" s="10" t="s">
        <v>18</v>
      </c>
      <c r="F1656" s="11" t="s">
        <v>21</v>
      </c>
      <c r="G1656" s="11" t="s">
        <v>22</v>
      </c>
      <c r="H1656" s="11" t="s">
        <v>23</v>
      </c>
      <c r="I1656" s="11" t="s">
        <v>24</v>
      </c>
      <c r="J1656" s="11" t="s">
        <v>21</v>
      </c>
      <c r="K1656" s="11" t="s">
        <v>22</v>
      </c>
      <c r="P1656" t="s">
        <v>21</v>
      </c>
      <c r="S1656" s="1" t="s">
        <v>23</v>
      </c>
      <c r="U1656" t="s">
        <v>24</v>
      </c>
    </row>
    <row r="1657" spans="1:21" ht="26.4" x14ac:dyDescent="0.3">
      <c r="A1657" s="12" t="s">
        <v>25</v>
      </c>
      <c r="B1657" s="12" t="s">
        <v>742</v>
      </c>
      <c r="C1657" s="12" t="s">
        <v>743</v>
      </c>
      <c r="D1657" s="12" t="s">
        <v>28</v>
      </c>
      <c r="E1657" s="13" t="s">
        <v>29</v>
      </c>
      <c r="F1657" s="14">
        <f t="shared" ref="F1657" si="620">G1657</f>
        <v>12.13</v>
      </c>
      <c r="G1657" s="14">
        <f t="shared" ref="G1657" si="621">ROUND($N$4*P1657,2)</f>
        <v>12.13</v>
      </c>
      <c r="H1657" s="14">
        <f t="shared" ref="H1657" si="622">S1657</f>
        <v>0.5</v>
      </c>
      <c r="I1657" s="14">
        <f t="shared" ref="I1657" si="623">U1657</f>
        <v>3</v>
      </c>
      <c r="J1657" s="19">
        <f>TRUNC(F1657*H1657,2)+(F1657*H1657*3%)</f>
        <v>6.2419499999999992</v>
      </c>
      <c r="K1657" s="19">
        <f t="shared" ref="K1657" si="624">J1657</f>
        <v>6.2419499999999992</v>
      </c>
      <c r="P1657">
        <v>16.170000000000002</v>
      </c>
      <c r="S1657" s="2">
        <v>0.5</v>
      </c>
      <c r="U1657">
        <v>3</v>
      </c>
    </row>
    <row r="1659" spans="1:21" x14ac:dyDescent="0.3">
      <c r="A1659" s="4" t="s">
        <v>744</v>
      </c>
      <c r="B1659" s="5"/>
      <c r="C1659" s="5"/>
      <c r="D1659" s="5"/>
      <c r="E1659" s="5"/>
      <c r="F1659" s="5"/>
      <c r="G1659" s="5"/>
      <c r="H1659" s="5"/>
      <c r="I1659" s="5"/>
      <c r="J1659" s="5"/>
      <c r="K1659" s="5"/>
    </row>
    <row r="1660" spans="1:21" x14ac:dyDescent="0.3">
      <c r="A1660" s="6" t="s">
        <v>5</v>
      </c>
      <c r="B1660" s="7"/>
      <c r="C1660" s="7" t="s">
        <v>745</v>
      </c>
      <c r="D1660" s="5"/>
      <c r="E1660" s="5"/>
      <c r="F1660" s="5"/>
      <c r="G1660" s="5"/>
      <c r="H1660" s="5"/>
      <c r="I1660" s="5"/>
      <c r="J1660" s="5"/>
      <c r="K1660" s="5"/>
    </row>
    <row r="1661" spans="1:21" x14ac:dyDescent="0.3">
      <c r="A1661" s="6" t="s">
        <v>10</v>
      </c>
      <c r="B1661" s="7"/>
      <c r="C1661" s="7" t="s">
        <v>746</v>
      </c>
      <c r="D1661" s="5"/>
      <c r="E1661" s="5"/>
      <c r="F1661" s="5"/>
      <c r="G1661" s="5"/>
      <c r="H1661" s="5"/>
      <c r="I1661" s="5"/>
      <c r="J1661" s="5"/>
      <c r="K1661" s="5"/>
    </row>
    <row r="1662" spans="1:21" x14ac:dyDescent="0.3">
      <c r="A1662" s="6" t="s">
        <v>12</v>
      </c>
      <c r="B1662" s="7"/>
      <c r="C1662" s="7" t="s">
        <v>13</v>
      </c>
      <c r="D1662" s="5"/>
      <c r="E1662" s="5"/>
      <c r="F1662" s="5"/>
      <c r="G1662" s="5"/>
      <c r="H1662" s="5"/>
      <c r="I1662" s="5"/>
      <c r="J1662" s="5"/>
      <c r="K1662" s="5"/>
    </row>
    <row r="1663" spans="1:21" x14ac:dyDescent="0.3">
      <c r="A1663" s="6" t="s">
        <v>14</v>
      </c>
      <c r="B1663" s="7"/>
      <c r="C1663" s="7" t="s">
        <v>15</v>
      </c>
      <c r="D1663" s="5"/>
      <c r="E1663" s="5"/>
      <c r="F1663" s="5"/>
      <c r="G1663" s="5"/>
      <c r="H1663" s="5"/>
      <c r="I1663" s="5"/>
      <c r="J1663" s="5"/>
      <c r="K1663" s="5"/>
    </row>
    <row r="1664" spans="1:21" x14ac:dyDescent="0.3">
      <c r="A1664" s="6" t="s">
        <v>16</v>
      </c>
      <c r="B1664" s="7"/>
      <c r="C1664" s="7" t="s">
        <v>725</v>
      </c>
      <c r="D1664" s="5"/>
      <c r="E1664" s="5"/>
      <c r="F1664" s="5"/>
      <c r="G1664" s="5"/>
      <c r="H1664" s="5"/>
      <c r="I1664" s="5"/>
      <c r="J1664" s="5"/>
      <c r="K1664" s="5"/>
    </row>
    <row r="1665" spans="1:21" x14ac:dyDescent="0.3">
      <c r="A1665" s="6" t="s">
        <v>18</v>
      </c>
      <c r="B1665" s="7"/>
      <c r="C1665" s="7" t="s">
        <v>159</v>
      </c>
      <c r="D1665" s="5"/>
      <c r="E1665" s="5"/>
      <c r="F1665" s="5"/>
      <c r="G1665" s="5"/>
      <c r="H1665" s="5"/>
      <c r="I1665" s="5"/>
      <c r="J1665" s="5"/>
      <c r="K1665" s="5"/>
    </row>
    <row r="1666" spans="1:21" x14ac:dyDescent="0.3">
      <c r="A1666" s="6" t="s">
        <v>20</v>
      </c>
      <c r="B1666" s="7"/>
      <c r="C1666" s="7"/>
      <c r="D1666" s="5"/>
      <c r="E1666" s="5"/>
      <c r="F1666" s="5"/>
      <c r="G1666" s="5"/>
      <c r="H1666" s="5"/>
      <c r="I1666" s="5"/>
      <c r="J1666" s="5"/>
      <c r="K1666" s="5"/>
    </row>
    <row r="1667" spans="1:21" x14ac:dyDescent="0.3">
      <c r="A1667" s="6" t="s">
        <v>21</v>
      </c>
      <c r="B1667" s="7"/>
      <c r="C1667" s="7">
        <v>195.07</v>
      </c>
      <c r="D1667" s="5"/>
      <c r="E1667" s="5"/>
      <c r="F1667" s="5"/>
      <c r="G1667" s="5"/>
      <c r="H1667" s="5"/>
      <c r="I1667" s="5"/>
      <c r="J1667" s="5"/>
      <c r="K1667" s="5"/>
    </row>
    <row r="1668" spans="1:21" x14ac:dyDescent="0.3">
      <c r="A1668" s="6" t="s">
        <v>22</v>
      </c>
      <c r="B1668" s="7"/>
      <c r="C1668" s="7">
        <v>195.07</v>
      </c>
      <c r="D1668" s="5"/>
      <c r="E1668" s="5"/>
      <c r="F1668" s="5"/>
      <c r="G1668" s="5"/>
      <c r="H1668" s="5"/>
      <c r="I1668" s="5"/>
      <c r="J1668" s="5"/>
      <c r="K1668" s="5"/>
    </row>
    <row r="1669" spans="1:21" ht="27.6" x14ac:dyDescent="0.3">
      <c r="A1669" s="9"/>
      <c r="B1669" s="9" t="s">
        <v>5</v>
      </c>
      <c r="C1669" s="9" t="s">
        <v>10</v>
      </c>
      <c r="D1669" s="9" t="s">
        <v>16</v>
      </c>
      <c r="E1669" s="10" t="s">
        <v>18</v>
      </c>
      <c r="F1669" s="11" t="s">
        <v>21</v>
      </c>
      <c r="G1669" s="11" t="s">
        <v>22</v>
      </c>
      <c r="H1669" s="11" t="s">
        <v>23</v>
      </c>
      <c r="I1669" s="11" t="s">
        <v>24</v>
      </c>
      <c r="J1669" s="11" t="s">
        <v>21</v>
      </c>
      <c r="K1669" s="11" t="s">
        <v>22</v>
      </c>
      <c r="P1669" t="s">
        <v>21</v>
      </c>
      <c r="S1669" s="1" t="s">
        <v>23</v>
      </c>
      <c r="U1669" t="s">
        <v>24</v>
      </c>
    </row>
    <row r="1670" spans="1:21" x14ac:dyDescent="0.3">
      <c r="A1670" s="12" t="s">
        <v>25</v>
      </c>
      <c r="B1670" s="12" t="s">
        <v>747</v>
      </c>
      <c r="C1670" s="12" t="s">
        <v>748</v>
      </c>
      <c r="D1670" s="12" t="s">
        <v>182</v>
      </c>
      <c r="E1670" s="13" t="s">
        <v>159</v>
      </c>
      <c r="F1670" s="14">
        <f t="shared" ref="F1670" si="625">G1670</f>
        <v>195.07</v>
      </c>
      <c r="G1670" s="14">
        <f t="shared" ref="G1670" si="626">ROUND($N$4*P1670,2)</f>
        <v>195.07</v>
      </c>
      <c r="H1670" s="14">
        <f t="shared" ref="H1670" si="627">S1670</f>
        <v>1</v>
      </c>
      <c r="I1670" s="14">
        <f t="shared" ref="I1670" si="628">U1670</f>
        <v>0</v>
      </c>
      <c r="J1670" s="14">
        <f t="shared" ref="J1670" si="629">TRUNC(F1670*H1670,2)</f>
        <v>195.07</v>
      </c>
      <c r="K1670" s="14">
        <f t="shared" ref="K1670" si="630">J1670</f>
        <v>195.07</v>
      </c>
      <c r="P1670">
        <v>260</v>
      </c>
      <c r="S1670" s="2">
        <v>1</v>
      </c>
      <c r="U1670">
        <v>0</v>
      </c>
    </row>
    <row r="1672" spans="1:21" x14ac:dyDescent="0.3">
      <c r="A1672" s="4" t="s">
        <v>785</v>
      </c>
      <c r="B1672" s="5"/>
      <c r="C1672" s="5"/>
      <c r="D1672" s="5"/>
      <c r="E1672" s="5"/>
      <c r="F1672" s="5"/>
      <c r="G1672" s="5"/>
      <c r="H1672" s="5"/>
      <c r="I1672" s="5"/>
      <c r="J1672" s="5"/>
      <c r="K1672" s="5"/>
    </row>
    <row r="1673" spans="1:21" x14ac:dyDescent="0.3">
      <c r="A1673" s="6" t="s">
        <v>5</v>
      </c>
      <c r="B1673" s="7"/>
      <c r="C1673" s="7" t="s">
        <v>786</v>
      </c>
      <c r="D1673" s="5"/>
      <c r="E1673" s="5"/>
      <c r="F1673" s="5"/>
      <c r="G1673" s="5"/>
      <c r="H1673" s="5"/>
      <c r="I1673" s="5"/>
      <c r="J1673" s="5"/>
      <c r="K1673" s="5"/>
    </row>
    <row r="1674" spans="1:21" x14ac:dyDescent="0.3">
      <c r="A1674" s="6" t="s">
        <v>10</v>
      </c>
      <c r="B1674" s="7"/>
      <c r="C1674" s="7" t="s">
        <v>787</v>
      </c>
      <c r="D1674" s="5"/>
      <c r="E1674" s="5"/>
      <c r="F1674" s="5"/>
      <c r="G1674" s="5"/>
      <c r="H1674" s="5"/>
      <c r="I1674" s="5"/>
      <c r="J1674" s="5"/>
      <c r="K1674" s="5"/>
    </row>
    <row r="1675" spans="1:21" x14ac:dyDescent="0.3">
      <c r="A1675" s="6" t="s">
        <v>12</v>
      </c>
      <c r="B1675" s="7"/>
      <c r="C1675" s="7" t="s">
        <v>13</v>
      </c>
      <c r="D1675" s="5"/>
      <c r="E1675" s="5"/>
      <c r="F1675" s="5"/>
      <c r="G1675" s="5"/>
      <c r="H1675" s="5"/>
      <c r="I1675" s="5"/>
      <c r="J1675" s="5"/>
      <c r="K1675" s="5"/>
    </row>
    <row r="1676" spans="1:21" x14ac:dyDescent="0.3">
      <c r="A1676" s="6" t="s">
        <v>14</v>
      </c>
      <c r="B1676" s="7"/>
      <c r="C1676" s="7" t="s">
        <v>15</v>
      </c>
      <c r="D1676" s="5"/>
      <c r="E1676" s="5"/>
      <c r="F1676" s="5"/>
      <c r="G1676" s="5"/>
      <c r="H1676" s="5"/>
      <c r="I1676" s="5"/>
      <c r="J1676" s="5"/>
      <c r="K1676" s="5"/>
    </row>
    <row r="1677" spans="1:21" x14ac:dyDescent="0.3">
      <c r="A1677" s="6" t="s">
        <v>16</v>
      </c>
      <c r="B1677" s="7"/>
      <c r="C1677" s="7" t="s">
        <v>265</v>
      </c>
      <c r="D1677" s="5"/>
      <c r="E1677" s="5"/>
      <c r="F1677" s="5"/>
      <c r="G1677" s="5"/>
      <c r="H1677" s="5"/>
      <c r="I1677" s="5"/>
      <c r="J1677" s="5"/>
      <c r="K1677" s="5"/>
    </row>
    <row r="1678" spans="1:21" x14ac:dyDescent="0.3">
      <c r="A1678" s="6" t="s">
        <v>18</v>
      </c>
      <c r="B1678" s="7"/>
      <c r="C1678" s="7" t="s">
        <v>159</v>
      </c>
      <c r="D1678" s="5"/>
      <c r="E1678" s="5"/>
      <c r="F1678" s="5"/>
      <c r="G1678" s="5"/>
      <c r="H1678" s="5"/>
      <c r="I1678" s="5"/>
      <c r="J1678" s="5"/>
      <c r="K1678" s="5"/>
    </row>
    <row r="1679" spans="1:21" x14ac:dyDescent="0.3">
      <c r="A1679" s="6" t="s">
        <v>20</v>
      </c>
      <c r="B1679" s="7"/>
      <c r="C1679" s="7"/>
      <c r="D1679" s="5"/>
      <c r="E1679" s="5"/>
      <c r="F1679" s="5"/>
      <c r="G1679" s="5"/>
      <c r="H1679" s="5"/>
      <c r="I1679" s="5"/>
      <c r="J1679" s="5"/>
      <c r="K1679" s="5"/>
    </row>
    <row r="1680" spans="1:21" x14ac:dyDescent="0.3">
      <c r="A1680" s="6" t="s">
        <v>21</v>
      </c>
      <c r="B1680" s="7"/>
      <c r="C1680" s="7">
        <v>562.84</v>
      </c>
      <c r="D1680" s="5"/>
      <c r="E1680" s="5"/>
      <c r="F1680" s="5"/>
      <c r="G1680" s="5"/>
      <c r="H1680" s="5"/>
      <c r="I1680" s="5"/>
      <c r="J1680" s="5"/>
      <c r="K1680" s="5"/>
    </row>
    <row r="1681" spans="1:21" x14ac:dyDescent="0.3">
      <c r="A1681" s="6" t="s">
        <v>22</v>
      </c>
      <c r="B1681" s="7"/>
      <c r="C1681" s="7">
        <v>562.84</v>
      </c>
      <c r="D1681" s="5"/>
      <c r="E1681" s="5"/>
      <c r="F1681" s="5"/>
      <c r="G1681" s="5"/>
      <c r="H1681" s="5"/>
      <c r="I1681" s="5"/>
      <c r="J1681" s="5"/>
      <c r="K1681" s="5"/>
    </row>
    <row r="1682" spans="1:21" ht="27.6" x14ac:dyDescent="0.3">
      <c r="A1682" s="9"/>
      <c r="B1682" s="9" t="s">
        <v>5</v>
      </c>
      <c r="C1682" s="9" t="s">
        <v>10</v>
      </c>
      <c r="D1682" s="9" t="s">
        <v>16</v>
      </c>
      <c r="E1682" s="10" t="s">
        <v>18</v>
      </c>
      <c r="F1682" s="11" t="s">
        <v>21</v>
      </c>
      <c r="G1682" s="11" t="s">
        <v>22</v>
      </c>
      <c r="H1682" s="11" t="s">
        <v>23</v>
      </c>
      <c r="I1682" s="11" t="s">
        <v>24</v>
      </c>
      <c r="J1682" s="11" t="s">
        <v>21</v>
      </c>
      <c r="K1682" s="11" t="s">
        <v>22</v>
      </c>
      <c r="P1682" t="s">
        <v>21</v>
      </c>
      <c r="S1682" s="1" t="s">
        <v>23</v>
      </c>
      <c r="U1682" t="s">
        <v>24</v>
      </c>
    </row>
    <row r="1683" spans="1:21" ht="26.4" x14ac:dyDescent="0.3">
      <c r="A1683" s="16" t="s">
        <v>65</v>
      </c>
      <c r="B1683" s="16" t="s">
        <v>788</v>
      </c>
      <c r="C1683" s="16" t="s">
        <v>789</v>
      </c>
      <c r="D1683" s="16" t="s">
        <v>68</v>
      </c>
      <c r="E1683" s="17" t="s">
        <v>29</v>
      </c>
      <c r="F1683" s="14">
        <f t="shared" ref="F1683:F1689" si="631">G1683</f>
        <v>1.48</v>
      </c>
      <c r="G1683" s="14">
        <f t="shared" ref="G1683:G1689" si="632">ROUND($N$4*P1683,2)</f>
        <v>1.48</v>
      </c>
      <c r="H1683" s="14" t="str">
        <f t="shared" ref="H1683:H1689" si="633">S1683</f>
        <v>0,2300</v>
      </c>
      <c r="I1683" s="14" t="str">
        <f t="shared" ref="I1683:I1689" si="634">U1683</f>
        <v>0,0000</v>
      </c>
      <c r="J1683" s="14">
        <f t="shared" ref="J1683:J1685" si="635">TRUNC(F1683*H1683,2)</f>
        <v>0.34</v>
      </c>
      <c r="K1683" s="14">
        <f t="shared" ref="K1683:K1689" si="636">J1683</f>
        <v>0.34</v>
      </c>
      <c r="P1683" t="s">
        <v>716</v>
      </c>
      <c r="S1683" s="3" t="s">
        <v>790</v>
      </c>
      <c r="U1683" t="s">
        <v>56</v>
      </c>
    </row>
    <row r="1684" spans="1:21" ht="26.4" x14ac:dyDescent="0.3">
      <c r="A1684" s="16" t="s">
        <v>65</v>
      </c>
      <c r="B1684" s="16" t="s">
        <v>791</v>
      </c>
      <c r="C1684" s="16" t="s">
        <v>789</v>
      </c>
      <c r="D1684" s="16" t="s">
        <v>68</v>
      </c>
      <c r="E1684" s="17" t="s">
        <v>29</v>
      </c>
      <c r="F1684" s="14">
        <f t="shared" si="631"/>
        <v>0.46</v>
      </c>
      <c r="G1684" s="14">
        <f t="shared" si="632"/>
        <v>0.46</v>
      </c>
      <c r="H1684" s="14" t="str">
        <f t="shared" si="633"/>
        <v>0,3900</v>
      </c>
      <c r="I1684" s="14" t="str">
        <f t="shared" si="634"/>
        <v>0,0000</v>
      </c>
      <c r="J1684" s="14">
        <f t="shared" si="635"/>
        <v>0.17</v>
      </c>
      <c r="K1684" s="14">
        <f t="shared" si="636"/>
        <v>0.17</v>
      </c>
      <c r="P1684" t="s">
        <v>792</v>
      </c>
      <c r="S1684" s="3" t="s">
        <v>793</v>
      </c>
      <c r="U1684" t="s">
        <v>56</v>
      </c>
    </row>
    <row r="1685" spans="1:21" ht="26.4" x14ac:dyDescent="0.3">
      <c r="A1685" s="16" t="s">
        <v>65</v>
      </c>
      <c r="B1685" s="16" t="s">
        <v>753</v>
      </c>
      <c r="C1685" s="16" t="s">
        <v>754</v>
      </c>
      <c r="D1685" s="16" t="s">
        <v>580</v>
      </c>
      <c r="E1685" s="17" t="s">
        <v>159</v>
      </c>
      <c r="F1685" s="14">
        <f t="shared" si="631"/>
        <v>358.53</v>
      </c>
      <c r="G1685" s="14">
        <f t="shared" si="632"/>
        <v>358.53</v>
      </c>
      <c r="H1685" s="14" t="str">
        <f t="shared" si="633"/>
        <v>0,0125</v>
      </c>
      <c r="I1685" s="14" t="str">
        <f t="shared" si="634"/>
        <v>0,0000</v>
      </c>
      <c r="J1685" s="14">
        <f t="shared" si="635"/>
        <v>4.4800000000000004</v>
      </c>
      <c r="K1685" s="14">
        <f t="shared" si="636"/>
        <v>4.4800000000000004</v>
      </c>
      <c r="P1685" t="s">
        <v>755</v>
      </c>
      <c r="S1685" s="3" t="s">
        <v>794</v>
      </c>
      <c r="U1685" t="s">
        <v>56</v>
      </c>
    </row>
    <row r="1686" spans="1:21" x14ac:dyDescent="0.3">
      <c r="A1686" s="12" t="s">
        <v>25</v>
      </c>
      <c r="B1686" s="12" t="s">
        <v>266</v>
      </c>
      <c r="C1686" s="12" t="s">
        <v>267</v>
      </c>
      <c r="D1686" s="12" t="s">
        <v>28</v>
      </c>
      <c r="E1686" s="13" t="s">
        <v>29</v>
      </c>
      <c r="F1686" s="14">
        <f t="shared" si="631"/>
        <v>20.95</v>
      </c>
      <c r="G1686" s="14">
        <f t="shared" si="632"/>
        <v>20.95</v>
      </c>
      <c r="H1686" s="14" t="str">
        <f t="shared" si="633"/>
        <v>0,6000</v>
      </c>
      <c r="I1686" s="14" t="str">
        <f t="shared" si="634"/>
        <v>3,0000</v>
      </c>
      <c r="J1686" s="19">
        <f>TRUNC(F1686*H1686,2)+(F1686*H1686*3%)</f>
        <v>12.947100000000001</v>
      </c>
      <c r="K1686" s="19">
        <f t="shared" si="636"/>
        <v>12.947100000000001</v>
      </c>
      <c r="P1686" t="s">
        <v>197</v>
      </c>
      <c r="S1686" s="2" t="s">
        <v>495</v>
      </c>
      <c r="U1686" t="s">
        <v>198</v>
      </c>
    </row>
    <row r="1687" spans="1:21" ht="26.4" x14ac:dyDescent="0.3">
      <c r="A1687" s="12" t="s">
        <v>25</v>
      </c>
      <c r="B1687" s="12" t="s">
        <v>305</v>
      </c>
      <c r="C1687" s="12" t="s">
        <v>306</v>
      </c>
      <c r="D1687" s="12" t="s">
        <v>28</v>
      </c>
      <c r="E1687" s="13" t="s">
        <v>29</v>
      </c>
      <c r="F1687" s="14">
        <f t="shared" si="631"/>
        <v>20.95</v>
      </c>
      <c r="G1687" s="14">
        <f t="shared" si="632"/>
        <v>20.95</v>
      </c>
      <c r="H1687" s="14" t="str">
        <f t="shared" si="633"/>
        <v>0,6000</v>
      </c>
      <c r="I1687" s="14" t="str">
        <f t="shared" si="634"/>
        <v>3,0000</v>
      </c>
      <c r="J1687" s="19">
        <f>TRUNC(F1687*H1687,2)+(F1687*H1687*3%)</f>
        <v>12.947100000000001</v>
      </c>
      <c r="K1687" s="19">
        <f t="shared" si="636"/>
        <v>12.947100000000001</v>
      </c>
      <c r="P1687" t="s">
        <v>197</v>
      </c>
      <c r="S1687" s="2" t="s">
        <v>495</v>
      </c>
      <c r="U1687" t="s">
        <v>198</v>
      </c>
    </row>
    <row r="1688" spans="1:21" ht="26.4" x14ac:dyDescent="0.3">
      <c r="A1688" s="12" t="s">
        <v>25</v>
      </c>
      <c r="B1688" s="12" t="s">
        <v>307</v>
      </c>
      <c r="C1688" s="12" t="s">
        <v>308</v>
      </c>
      <c r="D1688" s="12" t="s">
        <v>28</v>
      </c>
      <c r="E1688" s="13" t="s">
        <v>29</v>
      </c>
      <c r="F1688" s="14">
        <f t="shared" si="631"/>
        <v>20.95</v>
      </c>
      <c r="G1688" s="14">
        <f t="shared" si="632"/>
        <v>20.95</v>
      </c>
      <c r="H1688" s="14" t="str">
        <f t="shared" si="633"/>
        <v>0,6000</v>
      </c>
      <c r="I1688" s="14" t="str">
        <f t="shared" si="634"/>
        <v>3,0000</v>
      </c>
      <c r="J1688" s="19">
        <f>TRUNC(F1688*H1688,2)+(F1688*H1688*3%)</f>
        <v>12.947100000000001</v>
      </c>
      <c r="K1688" s="19">
        <f t="shared" si="636"/>
        <v>12.947100000000001</v>
      </c>
      <c r="P1688" t="s">
        <v>197</v>
      </c>
      <c r="S1688" s="2" t="s">
        <v>495</v>
      </c>
      <c r="U1688" t="s">
        <v>198</v>
      </c>
    </row>
    <row r="1689" spans="1:21" ht="26.4" x14ac:dyDescent="0.3">
      <c r="A1689" s="12" t="s">
        <v>25</v>
      </c>
      <c r="B1689" s="12" t="s">
        <v>77</v>
      </c>
      <c r="C1689" s="12" t="s">
        <v>78</v>
      </c>
      <c r="D1689" s="12" t="s">
        <v>28</v>
      </c>
      <c r="E1689" s="13" t="s">
        <v>29</v>
      </c>
      <c r="F1689" s="14">
        <f t="shared" si="631"/>
        <v>15.15</v>
      </c>
      <c r="G1689" s="14">
        <f t="shared" si="632"/>
        <v>15.15</v>
      </c>
      <c r="H1689" s="14" t="str">
        <f t="shared" si="633"/>
        <v>1,6000</v>
      </c>
      <c r="I1689" s="14" t="str">
        <f t="shared" si="634"/>
        <v>3,0000</v>
      </c>
      <c r="J1689" s="19">
        <f>TRUNC(F1689*H1689,2)+(F1689*H1689*3%)-0.0185</f>
        <v>24.948699999999999</v>
      </c>
      <c r="K1689" s="19">
        <f t="shared" si="636"/>
        <v>24.948699999999999</v>
      </c>
      <c r="P1689" t="s">
        <v>79</v>
      </c>
      <c r="S1689" s="2" t="s">
        <v>646</v>
      </c>
      <c r="U1689" t="s">
        <v>198</v>
      </c>
    </row>
    <row r="1690" spans="1:21" x14ac:dyDescent="0.3">
      <c r="A1690" s="12" t="s">
        <v>25</v>
      </c>
      <c r="B1690" s="12" t="s">
        <v>795</v>
      </c>
      <c r="C1690" s="12" t="s">
        <v>796</v>
      </c>
      <c r="D1690" s="12" t="s">
        <v>182</v>
      </c>
      <c r="E1690" s="13" t="s">
        <v>159</v>
      </c>
      <c r="F1690" s="14">
        <f t="shared" ref="F1690:F1691" si="637">G1690</f>
        <v>45.02</v>
      </c>
      <c r="G1690" s="14">
        <f t="shared" ref="G1690:G1691" si="638">ROUND($N$4*P1690,2)</f>
        <v>45.02</v>
      </c>
      <c r="H1690" s="14" t="str">
        <f t="shared" ref="H1690:H1691" si="639">S1690</f>
        <v>1,0000</v>
      </c>
      <c r="I1690" s="14" t="str">
        <f t="shared" ref="I1690:I1691" si="640">U1690</f>
        <v>0,0000</v>
      </c>
      <c r="J1690" s="14">
        <f t="shared" ref="J1690:J1691" si="641">TRUNC(F1690*H1690,2)</f>
        <v>45.02</v>
      </c>
      <c r="K1690" s="14">
        <f t="shared" ref="K1690:K1691" si="642">J1690</f>
        <v>45.02</v>
      </c>
      <c r="P1690" t="s">
        <v>797</v>
      </c>
      <c r="S1690" s="2" t="s">
        <v>179</v>
      </c>
      <c r="U1690" t="s">
        <v>56</v>
      </c>
    </row>
    <row r="1691" spans="1:21" x14ac:dyDescent="0.3">
      <c r="A1691" s="12" t="s">
        <v>25</v>
      </c>
      <c r="B1691" s="12" t="s">
        <v>798</v>
      </c>
      <c r="C1691" s="12" t="s">
        <v>799</v>
      </c>
      <c r="D1691" s="12" t="s">
        <v>182</v>
      </c>
      <c r="E1691" s="13" t="s">
        <v>159</v>
      </c>
      <c r="F1691" s="14">
        <f t="shared" si="637"/>
        <v>427.66</v>
      </c>
      <c r="G1691" s="14">
        <f t="shared" si="638"/>
        <v>427.66</v>
      </c>
      <c r="H1691" s="14" t="str">
        <f t="shared" si="639"/>
        <v>1,0500</v>
      </c>
      <c r="I1691" s="14" t="str">
        <f t="shared" si="640"/>
        <v>0,0000</v>
      </c>
      <c r="J1691" s="14">
        <f t="shared" si="641"/>
        <v>449.04</v>
      </c>
      <c r="K1691" s="14">
        <f t="shared" si="642"/>
        <v>449.04</v>
      </c>
      <c r="P1691" t="s">
        <v>800</v>
      </c>
      <c r="S1691" s="2" t="s">
        <v>801</v>
      </c>
      <c r="U1691" t="s">
        <v>56</v>
      </c>
    </row>
    <row r="1693" spans="1:21" x14ac:dyDescent="0.3">
      <c r="A1693" s="4" t="s">
        <v>802</v>
      </c>
      <c r="B1693" s="5"/>
      <c r="C1693" s="5"/>
      <c r="D1693" s="5"/>
      <c r="E1693" s="5"/>
      <c r="F1693" s="5"/>
      <c r="G1693" s="5"/>
      <c r="H1693" s="5"/>
      <c r="I1693" s="5"/>
      <c r="J1693" s="5"/>
      <c r="K1693" s="5"/>
    </row>
    <row r="1694" spans="1:21" x14ac:dyDescent="0.3">
      <c r="A1694" s="6" t="s">
        <v>5</v>
      </c>
      <c r="B1694" s="7"/>
      <c r="C1694" s="7" t="s">
        <v>803</v>
      </c>
      <c r="D1694" s="5"/>
      <c r="E1694" s="5"/>
      <c r="F1694" s="5"/>
      <c r="G1694" s="5"/>
      <c r="H1694" s="5"/>
      <c r="I1694" s="5"/>
      <c r="J1694" s="5"/>
      <c r="K1694" s="5"/>
    </row>
    <row r="1695" spans="1:21" x14ac:dyDescent="0.3">
      <c r="A1695" s="6" t="s">
        <v>10</v>
      </c>
      <c r="B1695" s="7"/>
      <c r="C1695" s="7" t="s">
        <v>804</v>
      </c>
      <c r="D1695" s="5"/>
      <c r="E1695" s="5"/>
      <c r="F1695" s="5"/>
      <c r="G1695" s="5"/>
      <c r="H1695" s="5"/>
      <c r="I1695" s="5"/>
      <c r="J1695" s="5"/>
      <c r="K1695" s="5"/>
    </row>
    <row r="1696" spans="1:21" x14ac:dyDescent="0.3">
      <c r="A1696" s="6" t="s">
        <v>12</v>
      </c>
      <c r="B1696" s="7"/>
      <c r="C1696" s="7" t="s">
        <v>13</v>
      </c>
      <c r="D1696" s="5"/>
      <c r="E1696" s="5"/>
      <c r="F1696" s="5"/>
      <c r="G1696" s="5"/>
      <c r="H1696" s="5"/>
      <c r="I1696" s="5"/>
      <c r="J1696" s="5"/>
      <c r="K1696" s="5"/>
    </row>
    <row r="1697" spans="1:21" x14ac:dyDescent="0.3">
      <c r="A1697" s="6" t="s">
        <v>14</v>
      </c>
      <c r="B1697" s="7"/>
      <c r="C1697" s="7" t="s">
        <v>15</v>
      </c>
      <c r="D1697" s="5"/>
      <c r="E1697" s="5"/>
      <c r="F1697" s="5"/>
      <c r="G1697" s="5"/>
      <c r="H1697" s="5"/>
      <c r="I1697" s="5"/>
      <c r="J1697" s="5"/>
      <c r="K1697" s="5"/>
    </row>
    <row r="1698" spans="1:21" x14ac:dyDescent="0.3">
      <c r="A1698" s="6" t="s">
        <v>16</v>
      </c>
      <c r="B1698" s="7"/>
      <c r="C1698" s="7" t="s">
        <v>265</v>
      </c>
      <c r="D1698" s="5"/>
      <c r="E1698" s="5"/>
      <c r="F1698" s="5"/>
      <c r="G1698" s="5"/>
      <c r="H1698" s="5"/>
      <c r="I1698" s="5"/>
      <c r="J1698" s="5"/>
      <c r="K1698" s="5"/>
    </row>
    <row r="1699" spans="1:21" x14ac:dyDescent="0.3">
      <c r="A1699" s="6" t="s">
        <v>18</v>
      </c>
      <c r="B1699" s="7"/>
      <c r="C1699" s="7" t="s">
        <v>183</v>
      </c>
      <c r="D1699" s="5"/>
      <c r="E1699" s="5"/>
      <c r="F1699" s="5"/>
      <c r="G1699" s="5"/>
      <c r="H1699" s="5"/>
      <c r="I1699" s="5"/>
      <c r="J1699" s="5"/>
      <c r="K1699" s="5"/>
    </row>
    <row r="1700" spans="1:21" x14ac:dyDescent="0.3">
      <c r="A1700" s="6" t="s">
        <v>20</v>
      </c>
      <c r="B1700" s="7"/>
      <c r="C1700" s="7"/>
      <c r="D1700" s="5"/>
      <c r="E1700" s="5"/>
      <c r="F1700" s="5"/>
      <c r="G1700" s="5"/>
      <c r="H1700" s="5"/>
      <c r="I1700" s="5"/>
      <c r="J1700" s="5"/>
      <c r="K1700" s="5"/>
    </row>
    <row r="1701" spans="1:21" x14ac:dyDescent="0.3">
      <c r="A1701" s="6" t="s">
        <v>21</v>
      </c>
      <c r="B1701" s="7"/>
      <c r="C1701" s="7">
        <v>6.46</v>
      </c>
      <c r="D1701" s="5"/>
      <c r="E1701" s="5"/>
      <c r="F1701" s="5"/>
      <c r="G1701" s="5"/>
      <c r="H1701" s="5"/>
      <c r="I1701" s="5"/>
      <c r="J1701" s="5"/>
      <c r="K1701" s="5"/>
    </row>
    <row r="1702" spans="1:21" x14ac:dyDescent="0.3">
      <c r="A1702" s="6" t="s">
        <v>22</v>
      </c>
      <c r="B1702" s="7"/>
      <c r="C1702" s="7">
        <v>6.46</v>
      </c>
      <c r="D1702" s="5"/>
      <c r="E1702" s="5"/>
      <c r="F1702" s="5"/>
      <c r="G1702" s="5"/>
      <c r="H1702" s="5"/>
      <c r="I1702" s="5"/>
      <c r="J1702" s="5"/>
      <c r="K1702" s="5"/>
    </row>
    <row r="1703" spans="1:21" ht="27.6" x14ac:dyDescent="0.3">
      <c r="A1703" s="9"/>
      <c r="B1703" s="9" t="s">
        <v>5</v>
      </c>
      <c r="C1703" s="9" t="s">
        <v>10</v>
      </c>
      <c r="D1703" s="9" t="s">
        <v>16</v>
      </c>
      <c r="E1703" s="10" t="s">
        <v>18</v>
      </c>
      <c r="F1703" s="11" t="s">
        <v>21</v>
      </c>
      <c r="G1703" s="11" t="s">
        <v>22</v>
      </c>
      <c r="H1703" s="11" t="s">
        <v>23</v>
      </c>
      <c r="I1703" s="11" t="s">
        <v>24</v>
      </c>
      <c r="J1703" s="11" t="s">
        <v>21</v>
      </c>
      <c r="K1703" s="11" t="s">
        <v>22</v>
      </c>
      <c r="P1703" t="s">
        <v>21</v>
      </c>
      <c r="S1703" s="1" t="s">
        <v>23</v>
      </c>
      <c r="U1703" t="s">
        <v>24</v>
      </c>
    </row>
    <row r="1704" spans="1:21" ht="26.4" x14ac:dyDescent="0.3">
      <c r="A1704" s="12" t="s">
        <v>25</v>
      </c>
      <c r="B1704" s="12" t="s">
        <v>806</v>
      </c>
      <c r="C1704" s="12" t="s">
        <v>807</v>
      </c>
      <c r="D1704" s="12" t="s">
        <v>182</v>
      </c>
      <c r="E1704" s="13" t="s">
        <v>183</v>
      </c>
      <c r="F1704" s="14">
        <f t="shared" ref="F1704" si="643">G1704</f>
        <v>6.47</v>
      </c>
      <c r="G1704" s="14">
        <f t="shared" ref="G1704" si="644">ROUND($N$4*P1704,2)</f>
        <v>6.47</v>
      </c>
      <c r="H1704" s="14" t="str">
        <f t="shared" ref="H1704" si="645">S1704</f>
        <v>1,0000</v>
      </c>
      <c r="I1704" s="14" t="str">
        <f t="shared" ref="I1704" si="646">U1704</f>
        <v>0,0000</v>
      </c>
      <c r="J1704" s="14">
        <f t="shared" ref="J1704" si="647">TRUNC(F1704*H1704,2)</f>
        <v>6.47</v>
      </c>
      <c r="K1704" s="14">
        <f t="shared" ref="K1704" si="648">J1704</f>
        <v>6.47</v>
      </c>
      <c r="P1704" t="s">
        <v>805</v>
      </c>
      <c r="S1704" s="2" t="s">
        <v>179</v>
      </c>
      <c r="U1704" t="s">
        <v>56</v>
      </c>
    </row>
    <row r="1706" spans="1:21" x14ac:dyDescent="0.3">
      <c r="A1706" s="4" t="s">
        <v>808</v>
      </c>
      <c r="B1706" s="5"/>
      <c r="C1706" s="5"/>
      <c r="D1706" s="5"/>
      <c r="E1706" s="5"/>
      <c r="F1706" s="5"/>
      <c r="G1706" s="5"/>
      <c r="H1706" s="5"/>
      <c r="I1706" s="5"/>
      <c r="J1706" s="5"/>
      <c r="K1706" s="5"/>
    </row>
    <row r="1707" spans="1:21" x14ac:dyDescent="0.3">
      <c r="A1707" s="6" t="s">
        <v>5</v>
      </c>
      <c r="B1707" s="7"/>
      <c r="C1707" s="7" t="s">
        <v>809</v>
      </c>
      <c r="D1707" s="5"/>
      <c r="E1707" s="5"/>
      <c r="F1707" s="5"/>
      <c r="G1707" s="5"/>
      <c r="H1707" s="5"/>
      <c r="I1707" s="5"/>
      <c r="J1707" s="5"/>
      <c r="K1707" s="5"/>
    </row>
    <row r="1708" spans="1:21" x14ac:dyDescent="0.3">
      <c r="A1708" s="6" t="s">
        <v>10</v>
      </c>
      <c r="B1708" s="7"/>
      <c r="C1708" s="7" t="s">
        <v>810</v>
      </c>
      <c r="D1708" s="5"/>
      <c r="E1708" s="5"/>
      <c r="F1708" s="5"/>
      <c r="G1708" s="5"/>
      <c r="H1708" s="5"/>
      <c r="I1708" s="5"/>
      <c r="J1708" s="5"/>
      <c r="K1708" s="5"/>
    </row>
    <row r="1709" spans="1:21" x14ac:dyDescent="0.3">
      <c r="A1709" s="6" t="s">
        <v>12</v>
      </c>
      <c r="B1709" s="7"/>
      <c r="C1709" s="7" t="s">
        <v>13</v>
      </c>
      <c r="D1709" s="5"/>
      <c r="E1709" s="5"/>
      <c r="F1709" s="5"/>
      <c r="G1709" s="5"/>
      <c r="H1709" s="5"/>
      <c r="I1709" s="5"/>
      <c r="J1709" s="5"/>
      <c r="K1709" s="5"/>
    </row>
    <row r="1710" spans="1:21" x14ac:dyDescent="0.3">
      <c r="A1710" s="6" t="s">
        <v>14</v>
      </c>
      <c r="B1710" s="7"/>
      <c r="C1710" s="7" t="s">
        <v>15</v>
      </c>
      <c r="D1710" s="5"/>
      <c r="E1710" s="5"/>
      <c r="F1710" s="5"/>
      <c r="G1710" s="5"/>
      <c r="H1710" s="5"/>
      <c r="I1710" s="5"/>
      <c r="J1710" s="5"/>
      <c r="K1710" s="5"/>
    </row>
    <row r="1711" spans="1:21" x14ac:dyDescent="0.3">
      <c r="A1711" s="6" t="s">
        <v>16</v>
      </c>
      <c r="B1711" s="7"/>
      <c r="C1711" s="7" t="s">
        <v>265</v>
      </c>
      <c r="D1711" s="5"/>
      <c r="E1711" s="5"/>
      <c r="F1711" s="5"/>
      <c r="G1711" s="5"/>
      <c r="H1711" s="5"/>
      <c r="I1711" s="5"/>
      <c r="J1711" s="5"/>
      <c r="K1711" s="5"/>
    </row>
    <row r="1712" spans="1:21" x14ac:dyDescent="0.3">
      <c r="A1712" s="6" t="s">
        <v>18</v>
      </c>
      <c r="B1712" s="7"/>
      <c r="C1712" s="7" t="s">
        <v>183</v>
      </c>
      <c r="D1712" s="5"/>
      <c r="E1712" s="5"/>
      <c r="F1712" s="5"/>
      <c r="G1712" s="5"/>
      <c r="H1712" s="5"/>
      <c r="I1712" s="5"/>
      <c r="J1712" s="5"/>
      <c r="K1712" s="5"/>
    </row>
    <row r="1713" spans="1:21" x14ac:dyDescent="0.3">
      <c r="A1713" s="6" t="s">
        <v>20</v>
      </c>
      <c r="B1713" s="7"/>
      <c r="C1713" s="7"/>
      <c r="D1713" s="5"/>
      <c r="E1713" s="5"/>
      <c r="F1713" s="5"/>
      <c r="G1713" s="5"/>
      <c r="H1713" s="5"/>
      <c r="I1713" s="5"/>
      <c r="J1713" s="5"/>
      <c r="K1713" s="5"/>
    </row>
    <row r="1714" spans="1:21" x14ac:dyDescent="0.3">
      <c r="A1714" s="6" t="s">
        <v>21</v>
      </c>
      <c r="B1714" s="7"/>
      <c r="C1714" s="7">
        <v>6.73</v>
      </c>
      <c r="D1714" s="5"/>
      <c r="E1714" s="5"/>
      <c r="F1714" s="5"/>
      <c r="G1714" s="5"/>
      <c r="H1714" s="5"/>
      <c r="I1714" s="5"/>
      <c r="J1714" s="5"/>
      <c r="K1714" s="5"/>
    </row>
    <row r="1715" spans="1:21" x14ac:dyDescent="0.3">
      <c r="A1715" s="6" t="s">
        <v>22</v>
      </c>
      <c r="B1715" s="7"/>
      <c r="C1715" s="7">
        <v>6.73</v>
      </c>
      <c r="D1715" s="5"/>
      <c r="E1715" s="5"/>
      <c r="F1715" s="5"/>
      <c r="G1715" s="5"/>
      <c r="H1715" s="5"/>
      <c r="I1715" s="5"/>
      <c r="J1715" s="5"/>
      <c r="K1715" s="5"/>
    </row>
    <row r="1716" spans="1:21" ht="27.6" x14ac:dyDescent="0.3">
      <c r="A1716" s="9"/>
      <c r="B1716" s="9" t="s">
        <v>5</v>
      </c>
      <c r="C1716" s="9" t="s">
        <v>10</v>
      </c>
      <c r="D1716" s="9" t="s">
        <v>16</v>
      </c>
      <c r="E1716" s="10" t="s">
        <v>18</v>
      </c>
      <c r="F1716" s="11" t="s">
        <v>21</v>
      </c>
      <c r="G1716" s="11" t="s">
        <v>22</v>
      </c>
      <c r="H1716" s="11" t="s">
        <v>23</v>
      </c>
      <c r="I1716" s="11" t="s">
        <v>24</v>
      </c>
      <c r="J1716" s="11" t="s">
        <v>21</v>
      </c>
      <c r="K1716" s="11" t="s">
        <v>22</v>
      </c>
      <c r="P1716" t="s">
        <v>21</v>
      </c>
      <c r="S1716" s="1" t="s">
        <v>23</v>
      </c>
      <c r="U1716" t="s">
        <v>24</v>
      </c>
    </row>
    <row r="1717" spans="1:21" x14ac:dyDescent="0.3">
      <c r="A1717" s="12" t="s">
        <v>25</v>
      </c>
      <c r="B1717" s="12" t="s">
        <v>294</v>
      </c>
      <c r="C1717" s="12" t="s">
        <v>295</v>
      </c>
      <c r="D1717" s="12" t="s">
        <v>182</v>
      </c>
      <c r="E1717" s="13" t="s">
        <v>183</v>
      </c>
      <c r="F1717" s="14">
        <f t="shared" ref="F1717:F1722" si="649">G1717</f>
        <v>11.03</v>
      </c>
      <c r="G1717" s="14">
        <f>ROUND($N$4*P1717,2)+0.99</f>
        <v>11.03</v>
      </c>
      <c r="H1717" s="14" t="str">
        <f t="shared" ref="H1717:H1722" si="650">S1717</f>
        <v>0,0300</v>
      </c>
      <c r="I1717" s="14" t="str">
        <f t="shared" ref="I1717:I1722" si="651">U1717</f>
        <v>0,0000</v>
      </c>
      <c r="J1717" s="19">
        <f t="shared" ref="J1717:J1722" si="652">TRUNC(F1717*H1717,2)</f>
        <v>0.33</v>
      </c>
      <c r="K1717" s="19">
        <f t="shared" ref="K1717:K1722" si="653">J1717</f>
        <v>0.33</v>
      </c>
      <c r="P1717" t="s">
        <v>296</v>
      </c>
      <c r="S1717" s="2" t="s">
        <v>365</v>
      </c>
      <c r="U1717" t="s">
        <v>56</v>
      </c>
    </row>
    <row r="1718" spans="1:21" x14ac:dyDescent="0.3">
      <c r="A1718" s="12" t="s">
        <v>25</v>
      </c>
      <c r="B1718" s="12" t="s">
        <v>811</v>
      </c>
      <c r="C1718" s="12" t="s">
        <v>812</v>
      </c>
      <c r="D1718" s="12" t="s">
        <v>182</v>
      </c>
      <c r="E1718" s="13" t="s">
        <v>183</v>
      </c>
      <c r="F1718" s="14">
        <f t="shared" si="649"/>
        <v>5.85</v>
      </c>
      <c r="G1718" s="14">
        <f t="shared" ref="G1717:G1722" si="654">ROUND($N$4*P1718,2)</f>
        <v>5.85</v>
      </c>
      <c r="H1718" s="14" t="str">
        <f t="shared" si="650"/>
        <v>0,2200</v>
      </c>
      <c r="I1718" s="14" t="str">
        <f t="shared" si="651"/>
        <v>0,0000</v>
      </c>
      <c r="J1718" s="14">
        <f t="shared" si="652"/>
        <v>1.28</v>
      </c>
      <c r="K1718" s="14">
        <f t="shared" si="653"/>
        <v>1.28</v>
      </c>
      <c r="P1718" t="s">
        <v>813</v>
      </c>
      <c r="S1718" s="2" t="s">
        <v>814</v>
      </c>
      <c r="U1718" t="s">
        <v>56</v>
      </c>
    </row>
    <row r="1719" spans="1:21" x14ac:dyDescent="0.3">
      <c r="A1719" s="12" t="s">
        <v>25</v>
      </c>
      <c r="B1719" s="12" t="s">
        <v>815</v>
      </c>
      <c r="C1719" s="12" t="s">
        <v>816</v>
      </c>
      <c r="D1719" s="12" t="s">
        <v>182</v>
      </c>
      <c r="E1719" s="13" t="s">
        <v>183</v>
      </c>
      <c r="F1719" s="14">
        <f t="shared" si="649"/>
        <v>5.85</v>
      </c>
      <c r="G1719" s="14">
        <f t="shared" si="654"/>
        <v>5.85</v>
      </c>
      <c r="H1719" s="14" t="str">
        <f t="shared" si="650"/>
        <v>0,2200</v>
      </c>
      <c r="I1719" s="14" t="str">
        <f t="shared" si="651"/>
        <v>0,0000</v>
      </c>
      <c r="J1719" s="14">
        <f t="shared" si="652"/>
        <v>1.28</v>
      </c>
      <c r="K1719" s="14">
        <f t="shared" si="653"/>
        <v>1.28</v>
      </c>
      <c r="P1719" t="s">
        <v>813</v>
      </c>
      <c r="S1719" s="2" t="s">
        <v>814</v>
      </c>
      <c r="U1719" t="s">
        <v>56</v>
      </c>
    </row>
    <row r="1720" spans="1:21" x14ac:dyDescent="0.3">
      <c r="A1720" s="12" t="s">
        <v>25</v>
      </c>
      <c r="B1720" s="12" t="s">
        <v>817</v>
      </c>
      <c r="C1720" s="12" t="s">
        <v>818</v>
      </c>
      <c r="D1720" s="12" t="s">
        <v>182</v>
      </c>
      <c r="E1720" s="13" t="s">
        <v>183</v>
      </c>
      <c r="F1720" s="14">
        <f t="shared" si="649"/>
        <v>5.85</v>
      </c>
      <c r="G1720" s="14">
        <f t="shared" si="654"/>
        <v>5.85</v>
      </c>
      <c r="H1720" s="14" t="str">
        <f t="shared" si="650"/>
        <v>0,2200</v>
      </c>
      <c r="I1720" s="14" t="str">
        <f t="shared" si="651"/>
        <v>0,0000</v>
      </c>
      <c r="J1720" s="14">
        <f t="shared" si="652"/>
        <v>1.28</v>
      </c>
      <c r="K1720" s="14">
        <f t="shared" si="653"/>
        <v>1.28</v>
      </c>
      <c r="P1720" t="s">
        <v>813</v>
      </c>
      <c r="S1720" s="2" t="s">
        <v>814</v>
      </c>
      <c r="U1720" t="s">
        <v>56</v>
      </c>
    </row>
    <row r="1721" spans="1:21" x14ac:dyDescent="0.3">
      <c r="A1721" s="12" t="s">
        <v>25</v>
      </c>
      <c r="B1721" s="12" t="s">
        <v>819</v>
      </c>
      <c r="C1721" s="12" t="s">
        <v>820</v>
      </c>
      <c r="D1721" s="12" t="s">
        <v>182</v>
      </c>
      <c r="E1721" s="13" t="s">
        <v>183</v>
      </c>
      <c r="F1721" s="14">
        <f t="shared" si="649"/>
        <v>5.85</v>
      </c>
      <c r="G1721" s="14">
        <f t="shared" si="654"/>
        <v>5.85</v>
      </c>
      <c r="H1721" s="14" t="str">
        <f t="shared" si="650"/>
        <v>0,2200</v>
      </c>
      <c r="I1721" s="14" t="str">
        <f t="shared" si="651"/>
        <v>0,0000</v>
      </c>
      <c r="J1721" s="14">
        <f t="shared" si="652"/>
        <v>1.28</v>
      </c>
      <c r="K1721" s="14">
        <f t="shared" si="653"/>
        <v>1.28</v>
      </c>
      <c r="P1721" t="s">
        <v>813</v>
      </c>
      <c r="S1721" s="2" t="s">
        <v>814</v>
      </c>
      <c r="U1721" t="s">
        <v>56</v>
      </c>
    </row>
    <row r="1722" spans="1:21" x14ac:dyDescent="0.3">
      <c r="A1722" s="12" t="s">
        <v>25</v>
      </c>
      <c r="B1722" s="12" t="s">
        <v>821</v>
      </c>
      <c r="C1722" s="12" t="s">
        <v>822</v>
      </c>
      <c r="D1722" s="12" t="s">
        <v>182</v>
      </c>
      <c r="E1722" s="13" t="s">
        <v>183</v>
      </c>
      <c r="F1722" s="14">
        <f t="shared" si="649"/>
        <v>5.85</v>
      </c>
      <c r="G1722" s="14">
        <f t="shared" si="654"/>
        <v>5.85</v>
      </c>
      <c r="H1722" s="14" t="str">
        <f t="shared" si="650"/>
        <v>0,2200</v>
      </c>
      <c r="I1722" s="14" t="str">
        <f t="shared" si="651"/>
        <v>0,0000</v>
      </c>
      <c r="J1722" s="14">
        <f t="shared" si="652"/>
        <v>1.28</v>
      </c>
      <c r="K1722" s="14">
        <f t="shared" si="653"/>
        <v>1.28</v>
      </c>
      <c r="P1722" t="s">
        <v>813</v>
      </c>
      <c r="S1722" s="2" t="s">
        <v>814</v>
      </c>
      <c r="U1722" t="s">
        <v>56</v>
      </c>
    </row>
    <row r="1724" spans="1:21" x14ac:dyDescent="0.3">
      <c r="A1724" s="4" t="s">
        <v>823</v>
      </c>
      <c r="B1724" s="5"/>
      <c r="C1724" s="5"/>
      <c r="D1724" s="5"/>
      <c r="E1724" s="5"/>
      <c r="F1724" s="5"/>
      <c r="G1724" s="5"/>
      <c r="H1724" s="5"/>
      <c r="I1724" s="5"/>
      <c r="J1724" s="5"/>
      <c r="K1724" s="5"/>
    </row>
    <row r="1725" spans="1:21" x14ac:dyDescent="0.3">
      <c r="A1725" s="6" t="s">
        <v>5</v>
      </c>
      <c r="B1725" s="7"/>
      <c r="C1725" s="7" t="s">
        <v>824</v>
      </c>
      <c r="D1725" s="5"/>
      <c r="E1725" s="5"/>
      <c r="F1725" s="5"/>
      <c r="G1725" s="5"/>
      <c r="H1725" s="5"/>
      <c r="I1725" s="5"/>
      <c r="J1725" s="5"/>
      <c r="K1725" s="5"/>
    </row>
    <row r="1726" spans="1:21" x14ac:dyDescent="0.3">
      <c r="A1726" s="6" t="s">
        <v>10</v>
      </c>
      <c r="B1726" s="7"/>
      <c r="C1726" s="7" t="s">
        <v>825</v>
      </c>
      <c r="D1726" s="5"/>
      <c r="E1726" s="5"/>
      <c r="F1726" s="5"/>
      <c r="G1726" s="5"/>
      <c r="H1726" s="5"/>
      <c r="I1726" s="5"/>
      <c r="J1726" s="5"/>
      <c r="K1726" s="5"/>
    </row>
    <row r="1727" spans="1:21" x14ac:dyDescent="0.3">
      <c r="A1727" s="6" t="s">
        <v>12</v>
      </c>
      <c r="B1727" s="7"/>
      <c r="C1727" s="7" t="s">
        <v>13</v>
      </c>
      <c r="D1727" s="5"/>
      <c r="E1727" s="5"/>
      <c r="F1727" s="5"/>
      <c r="G1727" s="5"/>
      <c r="H1727" s="5"/>
      <c r="I1727" s="5"/>
      <c r="J1727" s="5"/>
      <c r="K1727" s="5"/>
    </row>
    <row r="1728" spans="1:21" x14ac:dyDescent="0.3">
      <c r="A1728" s="6" t="s">
        <v>14</v>
      </c>
      <c r="B1728" s="7"/>
      <c r="C1728" s="7" t="s">
        <v>15</v>
      </c>
      <c r="D1728" s="5"/>
      <c r="E1728" s="5"/>
      <c r="F1728" s="5"/>
      <c r="G1728" s="5"/>
      <c r="H1728" s="5"/>
      <c r="I1728" s="5"/>
      <c r="J1728" s="5"/>
      <c r="K1728" s="5"/>
    </row>
    <row r="1729" spans="1:21" x14ac:dyDescent="0.3">
      <c r="A1729" s="6" t="s">
        <v>16</v>
      </c>
      <c r="B1729" s="7"/>
      <c r="C1729" s="7" t="s">
        <v>265</v>
      </c>
      <c r="D1729" s="5"/>
      <c r="E1729" s="5"/>
      <c r="F1729" s="5"/>
      <c r="G1729" s="5"/>
      <c r="H1729" s="5"/>
      <c r="I1729" s="5"/>
      <c r="J1729" s="5"/>
      <c r="K1729" s="5"/>
    </row>
    <row r="1730" spans="1:21" x14ac:dyDescent="0.3">
      <c r="A1730" s="6" t="s">
        <v>18</v>
      </c>
      <c r="B1730" s="7"/>
      <c r="C1730" s="7" t="s">
        <v>51</v>
      </c>
      <c r="D1730" s="5"/>
      <c r="E1730" s="5"/>
      <c r="F1730" s="5"/>
      <c r="G1730" s="5"/>
      <c r="H1730" s="5"/>
      <c r="I1730" s="5"/>
      <c r="J1730" s="5"/>
      <c r="K1730" s="5"/>
    </row>
    <row r="1731" spans="1:21" x14ac:dyDescent="0.3">
      <c r="A1731" s="6" t="s">
        <v>20</v>
      </c>
      <c r="B1731" s="7"/>
      <c r="C1731" s="7"/>
      <c r="D1731" s="5"/>
      <c r="E1731" s="5"/>
      <c r="F1731" s="5"/>
      <c r="G1731" s="5"/>
      <c r="H1731" s="5"/>
      <c r="I1731" s="5"/>
      <c r="J1731" s="5"/>
      <c r="K1731" s="5"/>
    </row>
    <row r="1732" spans="1:21" x14ac:dyDescent="0.3">
      <c r="A1732" s="6" t="s">
        <v>21</v>
      </c>
      <c r="B1732" s="7"/>
      <c r="C1732" s="7">
        <v>59.79</v>
      </c>
      <c r="D1732" s="5"/>
      <c r="E1732" s="5"/>
      <c r="F1732" s="5"/>
      <c r="G1732" s="5"/>
      <c r="H1732" s="5"/>
      <c r="I1732" s="5"/>
      <c r="J1732" s="5"/>
      <c r="K1732" s="5"/>
    </row>
    <row r="1733" spans="1:21" x14ac:dyDescent="0.3">
      <c r="A1733" s="6" t="s">
        <v>22</v>
      </c>
      <c r="B1733" s="7"/>
      <c r="C1733" s="7">
        <v>59.79</v>
      </c>
      <c r="D1733" s="5"/>
      <c r="E1733" s="5"/>
      <c r="F1733" s="5"/>
      <c r="G1733" s="5"/>
      <c r="H1733" s="5"/>
      <c r="I1733" s="5"/>
      <c r="J1733" s="5"/>
      <c r="K1733" s="5"/>
    </row>
    <row r="1734" spans="1:21" ht="27.6" x14ac:dyDescent="0.3">
      <c r="A1734" s="9"/>
      <c r="B1734" s="9" t="s">
        <v>5</v>
      </c>
      <c r="C1734" s="9" t="s">
        <v>10</v>
      </c>
      <c r="D1734" s="9" t="s">
        <v>16</v>
      </c>
      <c r="E1734" s="10" t="s">
        <v>18</v>
      </c>
      <c r="F1734" s="11" t="s">
        <v>21</v>
      </c>
      <c r="G1734" s="11" t="s">
        <v>22</v>
      </c>
      <c r="H1734" s="11" t="s">
        <v>23</v>
      </c>
      <c r="I1734" s="11" t="s">
        <v>24</v>
      </c>
      <c r="J1734" s="11" t="s">
        <v>21</v>
      </c>
      <c r="K1734" s="11" t="s">
        <v>22</v>
      </c>
      <c r="P1734" t="s">
        <v>21</v>
      </c>
      <c r="S1734" s="1" t="s">
        <v>23</v>
      </c>
      <c r="U1734" t="s">
        <v>24</v>
      </c>
    </row>
    <row r="1735" spans="1:21" x14ac:dyDescent="0.3">
      <c r="A1735" s="16" t="s">
        <v>65</v>
      </c>
      <c r="B1735" s="16" t="s">
        <v>826</v>
      </c>
      <c r="C1735" s="16" t="s">
        <v>827</v>
      </c>
      <c r="D1735" s="16">
        <v>54</v>
      </c>
      <c r="E1735" s="17" t="s">
        <v>190</v>
      </c>
      <c r="F1735" s="14">
        <f t="shared" ref="F1735:F1741" si="655">G1735</f>
        <v>17.850000000000001</v>
      </c>
      <c r="G1735" s="14">
        <f t="shared" ref="G1735:G1741" si="656">ROUND($N$4*P1735,2)</f>
        <v>17.850000000000001</v>
      </c>
      <c r="H1735" s="14" t="str">
        <f t="shared" ref="H1735:H1741" si="657">S1735</f>
        <v>0,2200</v>
      </c>
      <c r="I1735" s="14" t="str">
        <f t="shared" ref="I1735:I1741" si="658">U1735</f>
        <v>0,0000</v>
      </c>
      <c r="J1735" s="14">
        <f t="shared" ref="J1735:J1739" si="659">TRUNC(F1735*H1735,2)</f>
        <v>3.92</v>
      </c>
      <c r="K1735" s="14">
        <f t="shared" ref="K1735:K1741" si="660">J1735</f>
        <v>3.92</v>
      </c>
      <c r="P1735" t="s">
        <v>828</v>
      </c>
      <c r="S1735" s="3" t="s">
        <v>814</v>
      </c>
      <c r="U1735" t="s">
        <v>56</v>
      </c>
    </row>
    <row r="1736" spans="1:21" ht="26.4" x14ac:dyDescent="0.3">
      <c r="A1736" s="16" t="s">
        <v>65</v>
      </c>
      <c r="B1736" s="16" t="s">
        <v>829</v>
      </c>
      <c r="C1736" s="16" t="s">
        <v>830</v>
      </c>
      <c r="D1736" s="16" t="s">
        <v>831</v>
      </c>
      <c r="E1736" s="17" t="s">
        <v>51</v>
      </c>
      <c r="F1736" s="14">
        <f t="shared" si="655"/>
        <v>3.04</v>
      </c>
      <c r="G1736" s="14">
        <f t="shared" si="656"/>
        <v>3.04</v>
      </c>
      <c r="H1736" s="14" t="str">
        <f t="shared" si="657"/>
        <v>1,0000</v>
      </c>
      <c r="I1736" s="14" t="str">
        <f t="shared" si="658"/>
        <v>0,0000</v>
      </c>
      <c r="J1736" s="14">
        <f t="shared" si="659"/>
        <v>3.04</v>
      </c>
      <c r="K1736" s="14">
        <f t="shared" si="660"/>
        <v>3.04</v>
      </c>
      <c r="P1736" t="s">
        <v>832</v>
      </c>
      <c r="S1736" s="3" t="s">
        <v>179</v>
      </c>
      <c r="U1736" t="s">
        <v>56</v>
      </c>
    </row>
    <row r="1737" spans="1:21" ht="26.4" x14ac:dyDescent="0.3">
      <c r="A1737" s="12" t="s">
        <v>25</v>
      </c>
      <c r="B1737" s="12" t="s">
        <v>833</v>
      </c>
      <c r="C1737" s="12" t="s">
        <v>834</v>
      </c>
      <c r="D1737" s="12" t="s">
        <v>182</v>
      </c>
      <c r="E1737" s="13" t="s">
        <v>51</v>
      </c>
      <c r="F1737" s="14">
        <f t="shared" si="655"/>
        <v>21.68</v>
      </c>
      <c r="G1737" s="14">
        <f t="shared" si="656"/>
        <v>21.68</v>
      </c>
      <c r="H1737" s="14" t="str">
        <f t="shared" si="657"/>
        <v>0,2200</v>
      </c>
      <c r="I1737" s="14" t="str">
        <f t="shared" si="658"/>
        <v>0,0000</v>
      </c>
      <c r="J1737" s="14">
        <f t="shared" si="659"/>
        <v>4.76</v>
      </c>
      <c r="K1737" s="14">
        <f t="shared" si="660"/>
        <v>4.76</v>
      </c>
      <c r="P1737" t="s">
        <v>835</v>
      </c>
      <c r="S1737" s="2" t="s">
        <v>814</v>
      </c>
      <c r="U1737" t="s">
        <v>56</v>
      </c>
    </row>
    <row r="1738" spans="1:21" ht="39.6" x14ac:dyDescent="0.3">
      <c r="A1738" s="12" t="s">
        <v>25</v>
      </c>
      <c r="B1738" s="12" t="s">
        <v>188</v>
      </c>
      <c r="C1738" s="12" t="s">
        <v>189</v>
      </c>
      <c r="D1738" s="12" t="s">
        <v>182</v>
      </c>
      <c r="E1738" s="13" t="s">
        <v>190</v>
      </c>
      <c r="F1738" s="14">
        <f t="shared" si="655"/>
        <v>5.21</v>
      </c>
      <c r="G1738" s="14">
        <f t="shared" si="656"/>
        <v>5.21</v>
      </c>
      <c r="H1738" s="14" t="str">
        <f t="shared" si="657"/>
        <v>0,2200</v>
      </c>
      <c r="I1738" s="14" t="str">
        <f t="shared" si="658"/>
        <v>0,0000</v>
      </c>
      <c r="J1738" s="14">
        <f t="shared" si="659"/>
        <v>1.1399999999999999</v>
      </c>
      <c r="K1738" s="14">
        <f t="shared" si="660"/>
        <v>1.1399999999999999</v>
      </c>
      <c r="P1738" t="s">
        <v>191</v>
      </c>
      <c r="S1738" s="2" t="s">
        <v>814</v>
      </c>
      <c r="U1738" t="s">
        <v>56</v>
      </c>
    </row>
    <row r="1739" spans="1:21" ht="26.4" x14ac:dyDescent="0.3">
      <c r="A1739" s="12" t="s">
        <v>25</v>
      </c>
      <c r="B1739" s="12" t="s">
        <v>192</v>
      </c>
      <c r="C1739" s="12" t="s">
        <v>193</v>
      </c>
      <c r="D1739" s="12" t="s">
        <v>182</v>
      </c>
      <c r="E1739" s="13" t="s">
        <v>183</v>
      </c>
      <c r="F1739" s="14">
        <f t="shared" si="655"/>
        <v>11.52</v>
      </c>
      <c r="G1739" s="14">
        <f t="shared" si="656"/>
        <v>11.52</v>
      </c>
      <c r="H1739" s="14" t="str">
        <f t="shared" si="657"/>
        <v>0,2000</v>
      </c>
      <c r="I1739" s="14" t="str">
        <f t="shared" si="658"/>
        <v>0,0000</v>
      </c>
      <c r="J1739" s="14">
        <f t="shared" si="659"/>
        <v>2.2999999999999998</v>
      </c>
      <c r="K1739" s="14">
        <f t="shared" si="660"/>
        <v>2.2999999999999998</v>
      </c>
      <c r="P1739" t="s">
        <v>194</v>
      </c>
      <c r="S1739" s="2" t="s">
        <v>187</v>
      </c>
      <c r="U1739" t="s">
        <v>56</v>
      </c>
    </row>
    <row r="1740" spans="1:21" ht="26.4" x14ac:dyDescent="0.3">
      <c r="A1740" s="12" t="s">
        <v>25</v>
      </c>
      <c r="B1740" s="12" t="s">
        <v>305</v>
      </c>
      <c r="C1740" s="12" t="s">
        <v>306</v>
      </c>
      <c r="D1740" s="12" t="s">
        <v>28</v>
      </c>
      <c r="E1740" s="13" t="s">
        <v>29</v>
      </c>
      <c r="F1740" s="14">
        <f t="shared" si="655"/>
        <v>20.95</v>
      </c>
      <c r="G1740" s="14">
        <f t="shared" si="656"/>
        <v>20.95</v>
      </c>
      <c r="H1740" s="14" t="str">
        <f t="shared" si="657"/>
        <v>1,2000</v>
      </c>
      <c r="I1740" s="14" t="str">
        <f t="shared" si="658"/>
        <v>3,0000</v>
      </c>
      <c r="J1740" s="19">
        <f>TRUNC(F1740*H1740,2)+(F1740*H1740*3%)+0.0104</f>
        <v>25.904600000000002</v>
      </c>
      <c r="K1740" s="19">
        <f t="shared" si="660"/>
        <v>25.904600000000002</v>
      </c>
      <c r="P1740" t="s">
        <v>197</v>
      </c>
      <c r="S1740" s="2" t="s">
        <v>836</v>
      </c>
      <c r="U1740" t="s">
        <v>198</v>
      </c>
    </row>
    <row r="1741" spans="1:21" ht="26.4" x14ac:dyDescent="0.3">
      <c r="A1741" s="12" t="s">
        <v>25</v>
      </c>
      <c r="B1741" s="12" t="s">
        <v>77</v>
      </c>
      <c r="C1741" s="12" t="s">
        <v>78</v>
      </c>
      <c r="D1741" s="12" t="s">
        <v>28</v>
      </c>
      <c r="E1741" s="13" t="s">
        <v>29</v>
      </c>
      <c r="F1741" s="14">
        <f t="shared" si="655"/>
        <v>15.15</v>
      </c>
      <c r="G1741" s="14">
        <f t="shared" si="656"/>
        <v>15.15</v>
      </c>
      <c r="H1741" s="14" t="str">
        <f t="shared" si="657"/>
        <v>1,2000</v>
      </c>
      <c r="I1741" s="14" t="str">
        <f t="shared" si="658"/>
        <v>3,0000</v>
      </c>
      <c r="J1741" s="19">
        <f>TRUNC(F1741*H1741,2)+(F1741*H1741*3%)</f>
        <v>18.7254</v>
      </c>
      <c r="K1741" s="19">
        <f t="shared" si="660"/>
        <v>18.7254</v>
      </c>
      <c r="P1741" t="s">
        <v>79</v>
      </c>
      <c r="S1741" s="2" t="s">
        <v>836</v>
      </c>
      <c r="U1741" t="s">
        <v>198</v>
      </c>
    </row>
    <row r="1743" spans="1:21" x14ac:dyDescent="0.3">
      <c r="A1743" s="4" t="s">
        <v>837</v>
      </c>
      <c r="B1743" s="5"/>
      <c r="C1743" s="5"/>
      <c r="D1743" s="5"/>
      <c r="E1743" s="5"/>
      <c r="F1743" s="5"/>
      <c r="G1743" s="5"/>
      <c r="H1743" s="5"/>
      <c r="I1743" s="5"/>
      <c r="J1743" s="5"/>
      <c r="K1743" s="5"/>
    </row>
    <row r="1744" spans="1:21" x14ac:dyDescent="0.3">
      <c r="A1744" s="6" t="s">
        <v>5</v>
      </c>
      <c r="B1744" s="7"/>
      <c r="C1744" s="7" t="s">
        <v>838</v>
      </c>
      <c r="D1744" s="5"/>
      <c r="E1744" s="5"/>
      <c r="F1744" s="5"/>
      <c r="G1744" s="5"/>
      <c r="H1744" s="5"/>
      <c r="I1744" s="5"/>
      <c r="J1744" s="5"/>
      <c r="K1744" s="5"/>
    </row>
    <row r="1745" spans="1:21" x14ac:dyDescent="0.3">
      <c r="A1745" s="6" t="s">
        <v>10</v>
      </c>
      <c r="B1745" s="7"/>
      <c r="C1745" s="7" t="s">
        <v>839</v>
      </c>
      <c r="D1745" s="5"/>
      <c r="E1745" s="5"/>
      <c r="F1745" s="5"/>
      <c r="G1745" s="5"/>
      <c r="H1745" s="5"/>
      <c r="I1745" s="5"/>
      <c r="J1745" s="5"/>
      <c r="K1745" s="5"/>
    </row>
    <row r="1746" spans="1:21" x14ac:dyDescent="0.3">
      <c r="A1746" s="6" t="s">
        <v>12</v>
      </c>
      <c r="B1746" s="7"/>
      <c r="C1746" s="7" t="s">
        <v>13</v>
      </c>
      <c r="D1746" s="5"/>
      <c r="E1746" s="5"/>
      <c r="F1746" s="5"/>
      <c r="G1746" s="5"/>
      <c r="H1746" s="5"/>
      <c r="I1746" s="5"/>
      <c r="J1746" s="5"/>
      <c r="K1746" s="5"/>
    </row>
    <row r="1747" spans="1:21" x14ac:dyDescent="0.3">
      <c r="A1747" s="6" t="s">
        <v>14</v>
      </c>
      <c r="B1747" s="7"/>
      <c r="C1747" s="7" t="s">
        <v>15</v>
      </c>
      <c r="D1747" s="5"/>
      <c r="E1747" s="5"/>
      <c r="F1747" s="5"/>
      <c r="G1747" s="5"/>
      <c r="H1747" s="5"/>
      <c r="I1747" s="5"/>
      <c r="J1747" s="5"/>
      <c r="K1747" s="5"/>
    </row>
    <row r="1748" spans="1:21" x14ac:dyDescent="0.3">
      <c r="A1748" s="6" t="s">
        <v>16</v>
      </c>
      <c r="B1748" s="7"/>
      <c r="C1748" s="7" t="s">
        <v>712</v>
      </c>
      <c r="D1748" s="5"/>
      <c r="E1748" s="5"/>
      <c r="F1748" s="5"/>
      <c r="G1748" s="5"/>
      <c r="H1748" s="5"/>
      <c r="I1748" s="5"/>
      <c r="J1748" s="5"/>
      <c r="K1748" s="5"/>
    </row>
    <row r="1749" spans="1:21" x14ac:dyDescent="0.3">
      <c r="A1749" s="6" t="s">
        <v>18</v>
      </c>
      <c r="B1749" s="7"/>
      <c r="C1749" s="7" t="s">
        <v>190</v>
      </c>
      <c r="D1749" s="5"/>
      <c r="E1749" s="5"/>
      <c r="F1749" s="5"/>
      <c r="G1749" s="5"/>
      <c r="H1749" s="5"/>
      <c r="I1749" s="5"/>
      <c r="J1749" s="5"/>
      <c r="K1749" s="5"/>
    </row>
    <row r="1750" spans="1:21" x14ac:dyDescent="0.3">
      <c r="A1750" s="6" t="s">
        <v>20</v>
      </c>
      <c r="B1750" s="7"/>
      <c r="C1750" s="7"/>
      <c r="D1750" s="5"/>
      <c r="E1750" s="5"/>
      <c r="F1750" s="5"/>
      <c r="G1750" s="5"/>
      <c r="H1750" s="5"/>
      <c r="I1750" s="5"/>
      <c r="J1750" s="5"/>
      <c r="K1750" s="5"/>
    </row>
    <row r="1751" spans="1:21" x14ac:dyDescent="0.3">
      <c r="A1751" s="6" t="s">
        <v>21</v>
      </c>
      <c r="B1751" s="7"/>
      <c r="C1751" s="7">
        <v>12.48</v>
      </c>
      <c r="D1751" s="5"/>
      <c r="E1751" s="5"/>
      <c r="F1751" s="5"/>
      <c r="G1751" s="5"/>
      <c r="H1751" s="5"/>
      <c r="I1751" s="5"/>
      <c r="J1751" s="5"/>
      <c r="K1751" s="5"/>
    </row>
    <row r="1752" spans="1:21" x14ac:dyDescent="0.3">
      <c r="A1752" s="6" t="s">
        <v>22</v>
      </c>
      <c r="B1752" s="7"/>
      <c r="C1752" s="7">
        <v>12.48</v>
      </c>
      <c r="D1752" s="5"/>
      <c r="E1752" s="5"/>
      <c r="F1752" s="5"/>
      <c r="G1752" s="5"/>
      <c r="H1752" s="5"/>
      <c r="I1752" s="5"/>
      <c r="J1752" s="5"/>
      <c r="K1752" s="5"/>
    </row>
    <row r="1753" spans="1:21" ht="27.6" x14ac:dyDescent="0.3">
      <c r="A1753" s="9"/>
      <c r="B1753" s="9" t="s">
        <v>5</v>
      </c>
      <c r="C1753" s="9" t="s">
        <v>10</v>
      </c>
      <c r="D1753" s="9" t="s">
        <v>16</v>
      </c>
      <c r="E1753" s="10" t="s">
        <v>18</v>
      </c>
      <c r="F1753" s="11" t="s">
        <v>21</v>
      </c>
      <c r="G1753" s="11" t="s">
        <v>22</v>
      </c>
      <c r="H1753" s="11" t="s">
        <v>23</v>
      </c>
      <c r="I1753" s="11" t="s">
        <v>24</v>
      </c>
      <c r="J1753" s="11" t="s">
        <v>21</v>
      </c>
      <c r="K1753" s="11" t="s">
        <v>22</v>
      </c>
      <c r="P1753" t="s">
        <v>21</v>
      </c>
      <c r="S1753" s="1" t="s">
        <v>23</v>
      </c>
      <c r="U1753" t="s">
        <v>24</v>
      </c>
    </row>
    <row r="1754" spans="1:21" ht="66" x14ac:dyDescent="0.3">
      <c r="A1754" s="16" t="s">
        <v>65</v>
      </c>
      <c r="B1754" s="16" t="s">
        <v>840</v>
      </c>
      <c r="C1754" s="16" t="s">
        <v>841</v>
      </c>
      <c r="D1754" s="16" t="s">
        <v>68</v>
      </c>
      <c r="E1754" s="17" t="s">
        <v>29</v>
      </c>
      <c r="F1754" s="14">
        <f t="shared" ref="F1754:F1755" si="661">G1754</f>
        <v>59.68</v>
      </c>
      <c r="G1754" s="14">
        <f t="shared" ref="G1754:G1755" si="662">ROUND($N$4*P1754,2)</f>
        <v>59.68</v>
      </c>
      <c r="H1754" s="14" t="str">
        <f t="shared" ref="H1754:H1755" si="663">S1754</f>
        <v>0,0500</v>
      </c>
      <c r="I1754" s="14" t="str">
        <f t="shared" ref="I1754:I1755" si="664">U1754</f>
        <v>0,0000</v>
      </c>
      <c r="J1754" s="14">
        <f t="shared" ref="J1754:J1755" si="665">TRUNC(F1754*H1754,2)</f>
        <v>2.98</v>
      </c>
      <c r="K1754" s="14">
        <f t="shared" ref="K1754:K1755" si="666">J1754</f>
        <v>2.98</v>
      </c>
      <c r="P1754" t="s">
        <v>842</v>
      </c>
      <c r="S1754" s="3" t="s">
        <v>224</v>
      </c>
      <c r="U1754" t="s">
        <v>56</v>
      </c>
    </row>
    <row r="1755" spans="1:21" ht="66" x14ac:dyDescent="0.3">
      <c r="A1755" s="16" t="s">
        <v>65</v>
      </c>
      <c r="B1755" s="16" t="s">
        <v>843</v>
      </c>
      <c r="C1755" s="16" t="s">
        <v>844</v>
      </c>
      <c r="D1755" s="16" t="s">
        <v>68</v>
      </c>
      <c r="E1755" s="17" t="s">
        <v>29</v>
      </c>
      <c r="F1755" s="14">
        <f t="shared" si="661"/>
        <v>24.06</v>
      </c>
      <c r="G1755" s="14">
        <f t="shared" si="662"/>
        <v>24.06</v>
      </c>
      <c r="H1755" s="14" t="str">
        <f t="shared" si="663"/>
        <v>0,3950</v>
      </c>
      <c r="I1755" s="14" t="str">
        <f t="shared" si="664"/>
        <v>0,0000</v>
      </c>
      <c r="J1755" s="14">
        <f t="shared" si="665"/>
        <v>9.5</v>
      </c>
      <c r="K1755" s="14">
        <f t="shared" si="666"/>
        <v>9.5</v>
      </c>
      <c r="P1755" t="s">
        <v>845</v>
      </c>
      <c r="S1755" s="3" t="s">
        <v>846</v>
      </c>
      <c r="U1755" t="s">
        <v>56</v>
      </c>
    </row>
    <row r="1757" spans="1:21" x14ac:dyDescent="0.3">
      <c r="A1757" s="4" t="s">
        <v>847</v>
      </c>
      <c r="B1757" s="5"/>
      <c r="C1757" s="5"/>
      <c r="D1757" s="5"/>
      <c r="E1757" s="5"/>
      <c r="F1757" s="5"/>
      <c r="G1757" s="5"/>
      <c r="H1757" s="5"/>
      <c r="I1757" s="5"/>
      <c r="J1757" s="5"/>
      <c r="K1757" s="5"/>
    </row>
    <row r="1758" spans="1:21" x14ac:dyDescent="0.3">
      <c r="A1758" s="6" t="s">
        <v>5</v>
      </c>
      <c r="B1758" s="7"/>
      <c r="C1758" s="7" t="s">
        <v>848</v>
      </c>
      <c r="D1758" s="5"/>
      <c r="E1758" s="5"/>
      <c r="F1758" s="5"/>
      <c r="G1758" s="5"/>
      <c r="H1758" s="5"/>
      <c r="I1758" s="5"/>
      <c r="J1758" s="5"/>
      <c r="K1758" s="5"/>
    </row>
    <row r="1759" spans="1:21" x14ac:dyDescent="0.3">
      <c r="A1759" s="6" t="s">
        <v>10</v>
      </c>
      <c r="B1759" s="7"/>
      <c r="C1759" s="7" t="s">
        <v>849</v>
      </c>
      <c r="D1759" s="5"/>
      <c r="E1759" s="5"/>
      <c r="F1759" s="5"/>
      <c r="G1759" s="5"/>
      <c r="H1759" s="5"/>
      <c r="I1759" s="5"/>
      <c r="J1759" s="5"/>
      <c r="K1759" s="5"/>
    </row>
    <row r="1760" spans="1:21" x14ac:dyDescent="0.3">
      <c r="A1760" s="6" t="s">
        <v>12</v>
      </c>
      <c r="B1760" s="7"/>
      <c r="C1760" s="7" t="s">
        <v>13</v>
      </c>
      <c r="D1760" s="5"/>
      <c r="E1760" s="5"/>
      <c r="F1760" s="5"/>
      <c r="G1760" s="5"/>
      <c r="H1760" s="5"/>
      <c r="I1760" s="5"/>
      <c r="J1760" s="5"/>
      <c r="K1760" s="5"/>
    </row>
    <row r="1761" spans="1:21" x14ac:dyDescent="0.3">
      <c r="A1761" s="6" t="s">
        <v>14</v>
      </c>
      <c r="B1761" s="7"/>
      <c r="C1761" s="7" t="s">
        <v>15</v>
      </c>
      <c r="D1761" s="5"/>
      <c r="E1761" s="5"/>
      <c r="F1761" s="5"/>
      <c r="G1761" s="5"/>
      <c r="H1761" s="5"/>
      <c r="I1761" s="5"/>
      <c r="J1761" s="5"/>
      <c r="K1761" s="5"/>
    </row>
    <row r="1762" spans="1:21" x14ac:dyDescent="0.3">
      <c r="A1762" s="6" t="s">
        <v>16</v>
      </c>
      <c r="B1762" s="7"/>
      <c r="C1762" s="7" t="s">
        <v>592</v>
      </c>
      <c r="D1762" s="5"/>
      <c r="E1762" s="5"/>
      <c r="F1762" s="5"/>
      <c r="G1762" s="5"/>
      <c r="H1762" s="5"/>
      <c r="I1762" s="5"/>
      <c r="J1762" s="5"/>
      <c r="K1762" s="5"/>
    </row>
    <row r="1763" spans="1:21" x14ac:dyDescent="0.3">
      <c r="A1763" s="6" t="s">
        <v>18</v>
      </c>
      <c r="B1763" s="7"/>
      <c r="C1763" s="7" t="s">
        <v>51</v>
      </c>
      <c r="D1763" s="5"/>
      <c r="E1763" s="5"/>
      <c r="F1763" s="5"/>
      <c r="G1763" s="5"/>
      <c r="H1763" s="5"/>
      <c r="I1763" s="5"/>
      <c r="J1763" s="5"/>
      <c r="K1763" s="5"/>
    </row>
    <row r="1764" spans="1:21" x14ac:dyDescent="0.3">
      <c r="A1764" s="6" t="s">
        <v>20</v>
      </c>
      <c r="B1764" s="7"/>
      <c r="C1764" s="7"/>
      <c r="D1764" s="5"/>
      <c r="E1764" s="5"/>
      <c r="F1764" s="5"/>
      <c r="G1764" s="5"/>
      <c r="H1764" s="5"/>
      <c r="I1764" s="5"/>
      <c r="J1764" s="5"/>
      <c r="K1764" s="5"/>
    </row>
    <row r="1765" spans="1:21" x14ac:dyDescent="0.3">
      <c r="A1765" s="6" t="s">
        <v>21</v>
      </c>
      <c r="B1765" s="7"/>
      <c r="C1765" s="7">
        <v>58.7</v>
      </c>
      <c r="D1765" s="5"/>
      <c r="E1765" s="5"/>
      <c r="F1765" s="5"/>
      <c r="G1765" s="5"/>
      <c r="H1765" s="5"/>
      <c r="I1765" s="5"/>
      <c r="J1765" s="5"/>
      <c r="K1765" s="5"/>
    </row>
    <row r="1766" spans="1:21" x14ac:dyDescent="0.3">
      <c r="A1766" s="6" t="s">
        <v>22</v>
      </c>
      <c r="B1766" s="7"/>
      <c r="C1766" s="7">
        <v>58.7</v>
      </c>
      <c r="D1766" s="5"/>
      <c r="E1766" s="5"/>
      <c r="F1766" s="5"/>
      <c r="G1766" s="5"/>
      <c r="H1766" s="5"/>
      <c r="I1766" s="5"/>
      <c r="J1766" s="5"/>
      <c r="K1766" s="5"/>
    </row>
    <row r="1767" spans="1:21" ht="27.6" x14ac:dyDescent="0.3">
      <c r="A1767" s="9"/>
      <c r="B1767" s="9" t="s">
        <v>5</v>
      </c>
      <c r="C1767" s="9" t="s">
        <v>10</v>
      </c>
      <c r="D1767" s="9" t="s">
        <v>16</v>
      </c>
      <c r="E1767" s="10" t="s">
        <v>18</v>
      </c>
      <c r="F1767" s="11" t="s">
        <v>21</v>
      </c>
      <c r="G1767" s="11" t="s">
        <v>22</v>
      </c>
      <c r="H1767" s="11" t="s">
        <v>23</v>
      </c>
      <c r="I1767" s="11" t="s">
        <v>24</v>
      </c>
      <c r="J1767" s="11" t="s">
        <v>21</v>
      </c>
      <c r="K1767" s="11" t="s">
        <v>22</v>
      </c>
      <c r="P1767" t="s">
        <v>21</v>
      </c>
      <c r="S1767" s="1" t="s">
        <v>23</v>
      </c>
      <c r="U1767" t="s">
        <v>24</v>
      </c>
    </row>
    <row r="1768" spans="1:21" ht="66" x14ac:dyDescent="0.3">
      <c r="A1768" s="16" t="s">
        <v>65</v>
      </c>
      <c r="B1768" s="16" t="s">
        <v>731</v>
      </c>
      <c r="C1768" s="16" t="s">
        <v>732</v>
      </c>
      <c r="D1768" s="16" t="s">
        <v>265</v>
      </c>
      <c r="E1768" s="17" t="s">
        <v>159</v>
      </c>
      <c r="F1768" s="14">
        <f t="shared" ref="F1768:F1771" si="667">G1768</f>
        <v>69.150000000000006</v>
      </c>
      <c r="G1768" s="14">
        <f t="shared" ref="G1768:G1771" si="668">ROUND($N$4*P1768,2)</f>
        <v>69.150000000000006</v>
      </c>
      <c r="H1768" s="14" t="str">
        <f t="shared" ref="H1768:H1771" si="669">S1768</f>
        <v>0,0800</v>
      </c>
      <c r="I1768" s="14" t="str">
        <f t="shared" ref="I1768:I1771" si="670">U1768</f>
        <v>0,0000</v>
      </c>
      <c r="J1768" s="14">
        <f t="shared" ref="J1768:J1770" si="671">TRUNC(F1768*H1768,2)</f>
        <v>5.53</v>
      </c>
      <c r="K1768" s="14">
        <f t="shared" ref="K1768:K1771" si="672">J1768</f>
        <v>5.53</v>
      </c>
      <c r="P1768" t="s">
        <v>733</v>
      </c>
      <c r="S1768" s="3" t="s">
        <v>358</v>
      </c>
      <c r="U1768" t="s">
        <v>56</v>
      </c>
    </row>
    <row r="1769" spans="1:21" x14ac:dyDescent="0.3">
      <c r="A1769" s="16" t="s">
        <v>65</v>
      </c>
      <c r="B1769" s="16" t="s">
        <v>850</v>
      </c>
      <c r="C1769" s="16" t="s">
        <v>851</v>
      </c>
      <c r="D1769" s="16" t="s">
        <v>68</v>
      </c>
      <c r="E1769" s="17" t="s">
        <v>29</v>
      </c>
      <c r="F1769" s="14">
        <f t="shared" si="667"/>
        <v>3.62</v>
      </c>
      <c r="G1769" s="14">
        <f t="shared" si="668"/>
        <v>3.62</v>
      </c>
      <c r="H1769" s="14" t="str">
        <f t="shared" si="669"/>
        <v>0,0850</v>
      </c>
      <c r="I1769" s="14" t="str">
        <f t="shared" si="670"/>
        <v>0,0000</v>
      </c>
      <c r="J1769" s="14">
        <f t="shared" si="671"/>
        <v>0.3</v>
      </c>
      <c r="K1769" s="14">
        <f t="shared" si="672"/>
        <v>0.3</v>
      </c>
      <c r="P1769" t="s">
        <v>852</v>
      </c>
      <c r="S1769" s="3" t="s">
        <v>853</v>
      </c>
      <c r="U1769" t="s">
        <v>56</v>
      </c>
    </row>
    <row r="1770" spans="1:21" ht="39.6" x14ac:dyDescent="0.3">
      <c r="A1770" s="12" t="s">
        <v>25</v>
      </c>
      <c r="B1770" s="12" t="s">
        <v>300</v>
      </c>
      <c r="C1770" s="12" t="s">
        <v>301</v>
      </c>
      <c r="D1770" s="12" t="s">
        <v>182</v>
      </c>
      <c r="E1770" s="13" t="s">
        <v>190</v>
      </c>
      <c r="F1770" s="14">
        <f t="shared" si="667"/>
        <v>9.3000000000000007</v>
      </c>
      <c r="G1770" s="14">
        <f t="shared" si="668"/>
        <v>9.3000000000000007</v>
      </c>
      <c r="H1770" s="14" t="str">
        <f t="shared" si="669"/>
        <v>0,5500</v>
      </c>
      <c r="I1770" s="14" t="str">
        <f t="shared" si="670"/>
        <v>0,0000</v>
      </c>
      <c r="J1770" s="14">
        <f t="shared" si="671"/>
        <v>5.1100000000000003</v>
      </c>
      <c r="K1770" s="14">
        <f t="shared" si="672"/>
        <v>5.1100000000000003</v>
      </c>
      <c r="P1770" t="s">
        <v>302</v>
      </c>
      <c r="S1770" s="2" t="s">
        <v>854</v>
      </c>
      <c r="U1770" t="s">
        <v>56</v>
      </c>
    </row>
    <row r="1771" spans="1:21" ht="26.4" x14ac:dyDescent="0.3">
      <c r="A1771" s="12" t="s">
        <v>25</v>
      </c>
      <c r="B1771" s="12" t="s">
        <v>305</v>
      </c>
      <c r="C1771" s="12" t="s">
        <v>306</v>
      </c>
      <c r="D1771" s="12" t="s">
        <v>28</v>
      </c>
      <c r="E1771" s="13" t="s">
        <v>29</v>
      </c>
      <c r="F1771" s="14">
        <f t="shared" si="667"/>
        <v>20.95</v>
      </c>
      <c r="G1771" s="14">
        <f t="shared" si="668"/>
        <v>20.95</v>
      </c>
      <c r="H1771" s="14" t="str">
        <f t="shared" si="669"/>
        <v>0,8500</v>
      </c>
      <c r="I1771" s="14" t="str">
        <f t="shared" si="670"/>
        <v>3,0000</v>
      </c>
      <c r="J1771" s="19">
        <f>TRUNC(F1771*H1771,2)+(F1771*H1771*3%)+0.016</f>
        <v>18.350224999999998</v>
      </c>
      <c r="K1771" s="19">
        <f t="shared" si="672"/>
        <v>18.350224999999998</v>
      </c>
      <c r="P1771" t="s">
        <v>197</v>
      </c>
      <c r="S1771" s="2" t="s">
        <v>855</v>
      </c>
      <c r="U1771" t="s">
        <v>198</v>
      </c>
    </row>
    <row r="1772" spans="1:21" x14ac:dyDescent="0.3">
      <c r="A1772" s="12" t="s">
        <v>25</v>
      </c>
      <c r="B1772" s="12" t="s">
        <v>856</v>
      </c>
      <c r="C1772" s="12" t="s">
        <v>857</v>
      </c>
      <c r="D1772" s="12" t="s">
        <v>182</v>
      </c>
      <c r="E1772" s="13" t="s">
        <v>159</v>
      </c>
      <c r="F1772" s="14">
        <f t="shared" ref="F1772" si="673">G1772</f>
        <v>367.64</v>
      </c>
      <c r="G1772" s="14">
        <f t="shared" ref="G1772" si="674">ROUND($N$4*P1772,2)</f>
        <v>367.64</v>
      </c>
      <c r="H1772" s="14" t="str">
        <f t="shared" ref="H1772" si="675">S1772</f>
        <v>0,0800</v>
      </c>
      <c r="I1772" s="14" t="str">
        <f t="shared" ref="I1772" si="676">U1772</f>
        <v>0,0000</v>
      </c>
      <c r="J1772" s="14">
        <f t="shared" ref="J1772" si="677">TRUNC(F1772*H1772,2)</f>
        <v>29.41</v>
      </c>
      <c r="K1772" s="14">
        <f t="shared" ref="K1772" si="678">J1772</f>
        <v>29.41</v>
      </c>
      <c r="P1772" t="s">
        <v>858</v>
      </c>
      <c r="S1772" s="2" t="s">
        <v>358</v>
      </c>
      <c r="U1772" t="s">
        <v>56</v>
      </c>
    </row>
    <row r="1774" spans="1:21" x14ac:dyDescent="0.3">
      <c r="A1774" s="4" t="s">
        <v>859</v>
      </c>
      <c r="B1774" s="5"/>
      <c r="C1774" s="5"/>
      <c r="D1774" s="5"/>
      <c r="E1774" s="5"/>
      <c r="F1774" s="5"/>
      <c r="G1774" s="5"/>
      <c r="H1774" s="5"/>
      <c r="I1774" s="5"/>
      <c r="J1774" s="5"/>
      <c r="K1774" s="5"/>
    </row>
    <row r="1775" spans="1:21" x14ac:dyDescent="0.3">
      <c r="A1775" s="6" t="s">
        <v>5</v>
      </c>
      <c r="B1775" s="7"/>
      <c r="C1775" s="7" t="s">
        <v>860</v>
      </c>
      <c r="D1775" s="5"/>
      <c r="E1775" s="5"/>
      <c r="F1775" s="5"/>
      <c r="G1775" s="5"/>
      <c r="H1775" s="5"/>
      <c r="I1775" s="5"/>
      <c r="J1775" s="5"/>
      <c r="K1775" s="5"/>
    </row>
    <row r="1776" spans="1:21" x14ac:dyDescent="0.3">
      <c r="A1776" s="6" t="s">
        <v>10</v>
      </c>
      <c r="B1776" s="7"/>
      <c r="C1776" s="7" t="s">
        <v>861</v>
      </c>
      <c r="D1776" s="5"/>
      <c r="E1776" s="5"/>
      <c r="F1776" s="5"/>
      <c r="G1776" s="5"/>
      <c r="H1776" s="5"/>
      <c r="I1776" s="5"/>
      <c r="J1776" s="5"/>
      <c r="K1776" s="5"/>
    </row>
    <row r="1777" spans="1:21" x14ac:dyDescent="0.3">
      <c r="A1777" s="6" t="s">
        <v>12</v>
      </c>
      <c r="B1777" s="7"/>
      <c r="C1777" s="7" t="s">
        <v>13</v>
      </c>
      <c r="D1777" s="5"/>
      <c r="E1777" s="5"/>
      <c r="F1777" s="5"/>
      <c r="G1777" s="5"/>
      <c r="H1777" s="5"/>
      <c r="I1777" s="5"/>
      <c r="J1777" s="5"/>
      <c r="K1777" s="5"/>
    </row>
    <row r="1778" spans="1:21" x14ac:dyDescent="0.3">
      <c r="A1778" s="6" t="s">
        <v>14</v>
      </c>
      <c r="B1778" s="7"/>
      <c r="C1778" s="7" t="s">
        <v>15</v>
      </c>
      <c r="D1778" s="5"/>
      <c r="E1778" s="5"/>
      <c r="F1778" s="5"/>
      <c r="G1778" s="5"/>
      <c r="H1778" s="5"/>
      <c r="I1778" s="5"/>
      <c r="J1778" s="5"/>
      <c r="K1778" s="5"/>
    </row>
    <row r="1779" spans="1:21" x14ac:dyDescent="0.3">
      <c r="A1779" s="6" t="s">
        <v>16</v>
      </c>
      <c r="B1779" s="7"/>
      <c r="C1779" s="7" t="s">
        <v>592</v>
      </c>
      <c r="D1779" s="5"/>
      <c r="E1779" s="5"/>
      <c r="F1779" s="5"/>
      <c r="G1779" s="5"/>
      <c r="H1779" s="5"/>
      <c r="I1779" s="5"/>
      <c r="J1779" s="5"/>
      <c r="K1779" s="5"/>
    </row>
    <row r="1780" spans="1:21" x14ac:dyDescent="0.3">
      <c r="A1780" s="6" t="s">
        <v>18</v>
      </c>
      <c r="B1780" s="7"/>
      <c r="C1780" s="7" t="s">
        <v>51</v>
      </c>
      <c r="D1780" s="5"/>
      <c r="E1780" s="5"/>
      <c r="F1780" s="5"/>
      <c r="G1780" s="5"/>
      <c r="H1780" s="5"/>
      <c r="I1780" s="5"/>
      <c r="J1780" s="5"/>
      <c r="K1780" s="5"/>
    </row>
    <row r="1781" spans="1:21" x14ac:dyDescent="0.3">
      <c r="A1781" s="6" t="s">
        <v>20</v>
      </c>
      <c r="B1781" s="7"/>
      <c r="C1781" s="7"/>
      <c r="D1781" s="5"/>
      <c r="E1781" s="5"/>
      <c r="F1781" s="5"/>
      <c r="G1781" s="5"/>
      <c r="H1781" s="5"/>
      <c r="I1781" s="5"/>
      <c r="J1781" s="5"/>
      <c r="K1781" s="5"/>
    </row>
    <row r="1782" spans="1:21" x14ac:dyDescent="0.3">
      <c r="A1782" s="6" t="s">
        <v>21</v>
      </c>
      <c r="B1782" s="7"/>
      <c r="C1782" s="7">
        <v>127.55</v>
      </c>
      <c r="D1782" s="5"/>
      <c r="E1782" s="5"/>
      <c r="F1782" s="5"/>
      <c r="G1782" s="5"/>
      <c r="H1782" s="5"/>
      <c r="I1782" s="5"/>
      <c r="J1782" s="5"/>
      <c r="K1782" s="5"/>
    </row>
    <row r="1783" spans="1:21" x14ac:dyDescent="0.3">
      <c r="A1783" s="6" t="s">
        <v>22</v>
      </c>
      <c r="B1783" s="7"/>
      <c r="C1783" s="7">
        <v>127.55</v>
      </c>
      <c r="D1783" s="5"/>
      <c r="E1783" s="5"/>
      <c r="F1783" s="5"/>
      <c r="G1783" s="5"/>
      <c r="H1783" s="5"/>
      <c r="I1783" s="5"/>
      <c r="J1783" s="5"/>
      <c r="K1783" s="5"/>
    </row>
    <row r="1784" spans="1:21" ht="27.6" x14ac:dyDescent="0.3">
      <c r="A1784" s="9"/>
      <c r="B1784" s="9" t="s">
        <v>5</v>
      </c>
      <c r="C1784" s="9" t="s">
        <v>10</v>
      </c>
      <c r="D1784" s="9" t="s">
        <v>16</v>
      </c>
      <c r="E1784" s="10" t="s">
        <v>18</v>
      </c>
      <c r="F1784" s="11" t="s">
        <v>21</v>
      </c>
      <c r="G1784" s="11" t="s">
        <v>22</v>
      </c>
      <c r="H1784" s="11" t="s">
        <v>23</v>
      </c>
      <c r="I1784" s="11" t="s">
        <v>24</v>
      </c>
      <c r="J1784" s="11" t="s">
        <v>21</v>
      </c>
      <c r="K1784" s="11" t="s">
        <v>22</v>
      </c>
      <c r="P1784" t="s">
        <v>21</v>
      </c>
      <c r="S1784" s="1" t="s">
        <v>23</v>
      </c>
      <c r="U1784" t="s">
        <v>24</v>
      </c>
    </row>
    <row r="1785" spans="1:21" ht="26.4" x14ac:dyDescent="0.3">
      <c r="A1785" s="16" t="s">
        <v>65</v>
      </c>
      <c r="B1785" s="16" t="s">
        <v>862</v>
      </c>
      <c r="C1785" s="16" t="s">
        <v>863</v>
      </c>
      <c r="D1785" s="16" t="s">
        <v>580</v>
      </c>
      <c r="E1785" s="17" t="s">
        <v>159</v>
      </c>
      <c r="F1785" s="14">
        <f t="shared" ref="F1785:F1789" si="679">G1785</f>
        <v>693.75</v>
      </c>
      <c r="G1785" s="14">
        <f t="shared" ref="G1785:G1789" si="680">ROUND($N$4*P1785,2)</f>
        <v>693.75</v>
      </c>
      <c r="H1785" s="14" t="str">
        <f t="shared" ref="H1785:H1789" si="681">S1785</f>
        <v>0,0020</v>
      </c>
      <c r="I1785" s="14" t="str">
        <f t="shared" ref="I1785:I1789" si="682">U1785</f>
        <v>0,0000</v>
      </c>
      <c r="J1785" s="14">
        <f t="shared" ref="J1785:J1787" si="683">TRUNC(F1785*H1785,2)</f>
        <v>1.38</v>
      </c>
      <c r="K1785" s="14">
        <f t="shared" ref="K1785:K1789" si="684">J1785</f>
        <v>1.38</v>
      </c>
      <c r="P1785" t="s">
        <v>864</v>
      </c>
      <c r="S1785" s="3" t="s">
        <v>304</v>
      </c>
      <c r="U1785" t="s">
        <v>56</v>
      </c>
    </row>
    <row r="1786" spans="1:21" ht="26.4" x14ac:dyDescent="0.3">
      <c r="A1786" s="16" t="s">
        <v>65</v>
      </c>
      <c r="B1786" s="16" t="s">
        <v>865</v>
      </c>
      <c r="C1786" s="16" t="s">
        <v>866</v>
      </c>
      <c r="D1786" s="16" t="s">
        <v>580</v>
      </c>
      <c r="E1786" s="17" t="s">
        <v>159</v>
      </c>
      <c r="F1786" s="14">
        <f t="shared" si="679"/>
        <v>414.98</v>
      </c>
      <c r="G1786" s="14">
        <f t="shared" si="680"/>
        <v>414.98</v>
      </c>
      <c r="H1786" s="14" t="str">
        <f t="shared" si="681"/>
        <v>0,0350</v>
      </c>
      <c r="I1786" s="14" t="str">
        <f t="shared" si="682"/>
        <v>0,0000</v>
      </c>
      <c r="J1786" s="14">
        <f t="shared" si="683"/>
        <v>14.52</v>
      </c>
      <c r="K1786" s="14">
        <f t="shared" si="684"/>
        <v>14.52</v>
      </c>
      <c r="P1786" t="s">
        <v>867</v>
      </c>
      <c r="S1786" s="3" t="s">
        <v>868</v>
      </c>
      <c r="U1786" t="s">
        <v>56</v>
      </c>
    </row>
    <row r="1787" spans="1:21" ht="26.4" x14ac:dyDescent="0.3">
      <c r="A1787" s="12" t="s">
        <v>25</v>
      </c>
      <c r="B1787" s="12" t="s">
        <v>869</v>
      </c>
      <c r="C1787" s="12" t="s">
        <v>870</v>
      </c>
      <c r="D1787" s="12" t="s">
        <v>182</v>
      </c>
      <c r="E1787" s="13" t="s">
        <v>183</v>
      </c>
      <c r="F1787" s="14">
        <f t="shared" si="679"/>
        <v>2.34</v>
      </c>
      <c r="G1787" s="14">
        <f t="shared" si="680"/>
        <v>2.34</v>
      </c>
      <c r="H1787" s="14" t="str">
        <f t="shared" si="681"/>
        <v>0,1000</v>
      </c>
      <c r="I1787" s="14" t="str">
        <f t="shared" si="682"/>
        <v>0,0000</v>
      </c>
      <c r="J1787" s="14">
        <f t="shared" si="683"/>
        <v>0.23</v>
      </c>
      <c r="K1787" s="14">
        <f t="shared" si="684"/>
        <v>0.23</v>
      </c>
      <c r="P1787" t="s">
        <v>871</v>
      </c>
      <c r="S1787" s="2" t="s">
        <v>160</v>
      </c>
      <c r="U1787" t="s">
        <v>56</v>
      </c>
    </row>
    <row r="1788" spans="1:21" x14ac:dyDescent="0.3">
      <c r="A1788" s="12" t="s">
        <v>25</v>
      </c>
      <c r="B1788" s="12" t="s">
        <v>872</v>
      </c>
      <c r="C1788" s="12" t="s">
        <v>873</v>
      </c>
      <c r="D1788" s="12" t="s">
        <v>28</v>
      </c>
      <c r="E1788" s="13" t="s">
        <v>29</v>
      </c>
      <c r="F1788" s="14">
        <f t="shared" si="679"/>
        <v>22.56</v>
      </c>
      <c r="G1788" s="14">
        <f t="shared" si="680"/>
        <v>22.56</v>
      </c>
      <c r="H1788" s="14" t="str">
        <f t="shared" si="681"/>
        <v>1,1000</v>
      </c>
      <c r="I1788" s="14" t="str">
        <f t="shared" si="682"/>
        <v>3,0000</v>
      </c>
      <c r="J1788" s="19">
        <f>TRUNC(F1788*H1788,2)+(F1788*H1788*3%)+0.016</f>
        <v>25.570479999999996</v>
      </c>
      <c r="K1788" s="19">
        <f t="shared" si="684"/>
        <v>25.570479999999996</v>
      </c>
      <c r="P1788" t="s">
        <v>201</v>
      </c>
      <c r="S1788" s="2" t="s">
        <v>513</v>
      </c>
      <c r="U1788" t="s">
        <v>198</v>
      </c>
    </row>
    <row r="1789" spans="1:21" ht="26.4" x14ac:dyDescent="0.3">
      <c r="A1789" s="12" t="s">
        <v>25</v>
      </c>
      <c r="B1789" s="12" t="s">
        <v>77</v>
      </c>
      <c r="C1789" s="12" t="s">
        <v>78</v>
      </c>
      <c r="D1789" s="12" t="s">
        <v>28</v>
      </c>
      <c r="E1789" s="13" t="s">
        <v>29</v>
      </c>
      <c r="F1789" s="14">
        <f t="shared" si="679"/>
        <v>15.15</v>
      </c>
      <c r="G1789" s="14">
        <f t="shared" si="680"/>
        <v>15.15</v>
      </c>
      <c r="H1789" s="14" t="str">
        <f t="shared" si="681"/>
        <v>1,1000</v>
      </c>
      <c r="I1789" s="14" t="str">
        <f t="shared" si="682"/>
        <v>3,0000</v>
      </c>
      <c r="J1789" s="19">
        <f>TRUNC(F1789*H1789,2)+(F1789*H1789*3%)+0.016</f>
        <v>17.175949999999997</v>
      </c>
      <c r="K1789" s="19">
        <f t="shared" si="684"/>
        <v>17.175949999999997</v>
      </c>
      <c r="P1789" t="s">
        <v>79</v>
      </c>
      <c r="S1789" s="2" t="s">
        <v>513</v>
      </c>
      <c r="U1789" t="s">
        <v>198</v>
      </c>
    </row>
    <row r="1790" spans="1:21" x14ac:dyDescent="0.3">
      <c r="A1790" s="12" t="s">
        <v>25</v>
      </c>
      <c r="B1790" s="12" t="s">
        <v>874</v>
      </c>
      <c r="C1790" s="12" t="s">
        <v>875</v>
      </c>
      <c r="D1790" s="12" t="s">
        <v>182</v>
      </c>
      <c r="E1790" s="13" t="s">
        <v>183</v>
      </c>
      <c r="F1790" s="14">
        <f t="shared" ref="F1790:F1791" si="685">G1790</f>
        <v>37.71</v>
      </c>
      <c r="G1790" s="14">
        <f t="shared" ref="G1790:G1791" si="686">ROUND($N$4*P1790,2)</f>
        <v>37.71</v>
      </c>
      <c r="H1790" s="14" t="str">
        <f t="shared" ref="H1790:H1791" si="687">S1790</f>
        <v>0,1000</v>
      </c>
      <c r="I1790" s="14" t="str">
        <f t="shared" ref="I1790:I1791" si="688">U1790</f>
        <v>0,0000</v>
      </c>
      <c r="J1790" s="14">
        <f t="shared" ref="J1790:J1791" si="689">TRUNC(F1790*H1790,2)</f>
        <v>3.77</v>
      </c>
      <c r="K1790" s="14">
        <f t="shared" ref="K1790:K1791" si="690">J1790</f>
        <v>3.77</v>
      </c>
      <c r="P1790" t="s">
        <v>876</v>
      </c>
      <c r="S1790" s="2" t="s">
        <v>160</v>
      </c>
      <c r="U1790" t="s">
        <v>56</v>
      </c>
    </row>
    <row r="1791" spans="1:21" ht="26.4" x14ac:dyDescent="0.3">
      <c r="A1791" s="12" t="s">
        <v>25</v>
      </c>
      <c r="B1791" s="12" t="s">
        <v>877</v>
      </c>
      <c r="C1791" s="12" t="s">
        <v>878</v>
      </c>
      <c r="D1791" s="12" t="s">
        <v>182</v>
      </c>
      <c r="E1791" s="13" t="s">
        <v>51</v>
      </c>
      <c r="F1791" s="14">
        <f t="shared" si="685"/>
        <v>61.82</v>
      </c>
      <c r="G1791" s="14">
        <f t="shared" si="686"/>
        <v>61.82</v>
      </c>
      <c r="H1791" s="14" t="str">
        <f t="shared" si="687"/>
        <v>1,0500</v>
      </c>
      <c r="I1791" s="14" t="str">
        <f t="shared" si="688"/>
        <v>0,0000</v>
      </c>
      <c r="J1791" s="14">
        <f t="shared" si="689"/>
        <v>64.91</v>
      </c>
      <c r="K1791" s="14">
        <f t="shared" si="690"/>
        <v>64.91</v>
      </c>
      <c r="P1791" t="s">
        <v>879</v>
      </c>
      <c r="S1791" s="2" t="s">
        <v>801</v>
      </c>
      <c r="U1791" t="s">
        <v>56</v>
      </c>
    </row>
    <row r="1793" spans="1:21" x14ac:dyDescent="0.3">
      <c r="A1793" s="4" t="s">
        <v>880</v>
      </c>
      <c r="B1793" s="5"/>
      <c r="C1793" s="5"/>
      <c r="D1793" s="5"/>
      <c r="E1793" s="5"/>
      <c r="F1793" s="5"/>
      <c r="G1793" s="5"/>
      <c r="H1793" s="5"/>
      <c r="I1793" s="5"/>
      <c r="J1793" s="5"/>
      <c r="K1793" s="5"/>
    </row>
    <row r="1794" spans="1:21" x14ac:dyDescent="0.3">
      <c r="A1794" s="6" t="s">
        <v>5</v>
      </c>
      <c r="B1794" s="7"/>
      <c r="C1794" s="7" t="s">
        <v>881</v>
      </c>
      <c r="D1794" s="5"/>
      <c r="E1794" s="5"/>
      <c r="F1794" s="5"/>
      <c r="G1794" s="5"/>
      <c r="H1794" s="5"/>
      <c r="I1794" s="5"/>
      <c r="J1794" s="5"/>
      <c r="K1794" s="5"/>
    </row>
    <row r="1795" spans="1:21" x14ac:dyDescent="0.3">
      <c r="A1795" s="6" t="s">
        <v>10</v>
      </c>
      <c r="B1795" s="7"/>
      <c r="C1795" s="7" t="s">
        <v>882</v>
      </c>
      <c r="D1795" s="5"/>
      <c r="E1795" s="5"/>
      <c r="F1795" s="5"/>
      <c r="G1795" s="5"/>
      <c r="H1795" s="5"/>
      <c r="I1795" s="5"/>
      <c r="J1795" s="5"/>
      <c r="K1795" s="5"/>
    </row>
    <row r="1796" spans="1:21" x14ac:dyDescent="0.3">
      <c r="A1796" s="6" t="s">
        <v>12</v>
      </c>
      <c r="B1796" s="7"/>
      <c r="C1796" s="7" t="s">
        <v>13</v>
      </c>
      <c r="D1796" s="5"/>
      <c r="E1796" s="5"/>
      <c r="F1796" s="5"/>
      <c r="G1796" s="5"/>
      <c r="H1796" s="5"/>
      <c r="I1796" s="5"/>
      <c r="J1796" s="5"/>
      <c r="K1796" s="5"/>
    </row>
    <row r="1797" spans="1:21" x14ac:dyDescent="0.3">
      <c r="A1797" s="6" t="s">
        <v>14</v>
      </c>
      <c r="B1797" s="7"/>
      <c r="C1797" s="7" t="s">
        <v>15</v>
      </c>
      <c r="D1797" s="5"/>
      <c r="E1797" s="5"/>
      <c r="F1797" s="5"/>
      <c r="G1797" s="5"/>
      <c r="H1797" s="5"/>
      <c r="I1797" s="5"/>
      <c r="J1797" s="5"/>
      <c r="K1797" s="5"/>
    </row>
    <row r="1798" spans="1:21" x14ac:dyDescent="0.3">
      <c r="A1798" s="6" t="s">
        <v>16</v>
      </c>
      <c r="B1798" s="7"/>
      <c r="C1798" s="7" t="s">
        <v>262</v>
      </c>
      <c r="D1798" s="5"/>
      <c r="E1798" s="5"/>
      <c r="F1798" s="5"/>
      <c r="G1798" s="5"/>
      <c r="H1798" s="5"/>
      <c r="I1798" s="5"/>
      <c r="J1798" s="5"/>
      <c r="K1798" s="5"/>
    </row>
    <row r="1799" spans="1:21" x14ac:dyDescent="0.3">
      <c r="A1799" s="6" t="s">
        <v>18</v>
      </c>
      <c r="B1799" s="7"/>
      <c r="C1799" s="7" t="s">
        <v>83</v>
      </c>
      <c r="D1799" s="5"/>
      <c r="E1799" s="5"/>
      <c r="F1799" s="5"/>
      <c r="G1799" s="5"/>
      <c r="H1799" s="5"/>
      <c r="I1799" s="5"/>
      <c r="J1799" s="5"/>
      <c r="K1799" s="5"/>
    </row>
    <row r="1800" spans="1:21" x14ac:dyDescent="0.3">
      <c r="A1800" s="6" t="s">
        <v>20</v>
      </c>
      <c r="B1800" s="7"/>
      <c r="C1800" s="7"/>
      <c r="D1800" s="5"/>
      <c r="E1800" s="5"/>
      <c r="F1800" s="5"/>
      <c r="G1800" s="5"/>
      <c r="H1800" s="5"/>
      <c r="I1800" s="5"/>
      <c r="J1800" s="5"/>
      <c r="K1800" s="5"/>
    </row>
    <row r="1801" spans="1:21" x14ac:dyDescent="0.3">
      <c r="A1801" s="6" t="s">
        <v>21</v>
      </c>
      <c r="B1801" s="7"/>
      <c r="C1801" s="7">
        <v>247.26</v>
      </c>
      <c r="D1801" s="5"/>
      <c r="E1801" s="5"/>
      <c r="F1801" s="5"/>
      <c r="G1801" s="5"/>
      <c r="H1801" s="5"/>
      <c r="I1801" s="5"/>
      <c r="J1801" s="5"/>
      <c r="K1801" s="5"/>
    </row>
    <row r="1802" spans="1:21" x14ac:dyDescent="0.3">
      <c r="A1802" s="6" t="s">
        <v>22</v>
      </c>
      <c r="B1802" s="7"/>
      <c r="C1802" s="7">
        <v>247.26</v>
      </c>
      <c r="D1802" s="5"/>
      <c r="E1802" s="5"/>
      <c r="F1802" s="5"/>
      <c r="G1802" s="5"/>
      <c r="H1802" s="5"/>
      <c r="I1802" s="5"/>
      <c r="J1802" s="5"/>
      <c r="K1802" s="5"/>
    </row>
    <row r="1803" spans="1:21" ht="27.6" x14ac:dyDescent="0.3">
      <c r="A1803" s="9"/>
      <c r="B1803" s="9" t="s">
        <v>5</v>
      </c>
      <c r="C1803" s="9" t="s">
        <v>10</v>
      </c>
      <c r="D1803" s="9" t="s">
        <v>16</v>
      </c>
      <c r="E1803" s="10" t="s">
        <v>18</v>
      </c>
      <c r="F1803" s="11" t="s">
        <v>21</v>
      </c>
      <c r="G1803" s="11" t="s">
        <v>22</v>
      </c>
      <c r="H1803" s="11" t="s">
        <v>23</v>
      </c>
      <c r="I1803" s="11" t="s">
        <v>24</v>
      </c>
      <c r="J1803" s="11" t="s">
        <v>21</v>
      </c>
      <c r="K1803" s="11" t="s">
        <v>22</v>
      </c>
      <c r="P1803" t="s">
        <v>21</v>
      </c>
      <c r="S1803" s="1" t="s">
        <v>23</v>
      </c>
      <c r="U1803" t="s">
        <v>24</v>
      </c>
    </row>
    <row r="1804" spans="1:21" ht="39.6" x14ac:dyDescent="0.3">
      <c r="A1804" s="16" t="s">
        <v>65</v>
      </c>
      <c r="B1804" s="16" t="s">
        <v>883</v>
      </c>
      <c r="C1804" s="16" t="s">
        <v>884</v>
      </c>
      <c r="D1804" s="16" t="s">
        <v>342</v>
      </c>
      <c r="E1804" s="17" t="s">
        <v>159</v>
      </c>
      <c r="F1804" s="14">
        <f t="shared" ref="F1804" si="691">G1804</f>
        <v>32.76</v>
      </c>
      <c r="G1804" s="14">
        <f t="shared" ref="G1804" si="692">ROUND($N$4*P1804,2)</f>
        <v>32.76</v>
      </c>
      <c r="H1804" s="14" t="str">
        <f t="shared" ref="H1804" si="693">S1804</f>
        <v>1,8000</v>
      </c>
      <c r="I1804" s="14" t="str">
        <f t="shared" ref="I1804" si="694">U1804</f>
        <v>5,0000</v>
      </c>
      <c r="J1804" s="19">
        <f>TRUNC(F1804*H1804,2)+(F1804*H1804*5%)</f>
        <v>61.9084</v>
      </c>
      <c r="K1804" s="19">
        <f t="shared" ref="K1804" si="695">J1804</f>
        <v>61.9084</v>
      </c>
      <c r="P1804" t="s">
        <v>885</v>
      </c>
      <c r="S1804" s="3" t="s">
        <v>886</v>
      </c>
      <c r="U1804" t="s">
        <v>169</v>
      </c>
    </row>
    <row r="1805" spans="1:21" ht="79.2" x14ac:dyDescent="0.3">
      <c r="A1805" s="16" t="s">
        <v>65</v>
      </c>
      <c r="B1805" s="16" t="s">
        <v>887</v>
      </c>
      <c r="C1805" s="16" t="s">
        <v>888</v>
      </c>
      <c r="D1805" s="16" t="s">
        <v>385</v>
      </c>
      <c r="E1805" s="17" t="s">
        <v>402</v>
      </c>
      <c r="F1805" s="14">
        <f t="shared" ref="F1805:F1808" si="696">G1805</f>
        <v>33.119999999999997</v>
      </c>
      <c r="G1805" s="14">
        <f t="shared" ref="G1805:G1808" si="697">ROUND($N$4*P1805,2)</f>
        <v>33.119999999999997</v>
      </c>
      <c r="H1805" s="14" t="str">
        <f t="shared" ref="H1805:H1808" si="698">S1805</f>
        <v>0,6400</v>
      </c>
      <c r="I1805" s="14" t="str">
        <f t="shared" ref="I1805:I1808" si="699">U1805</f>
        <v>5,0000</v>
      </c>
      <c r="J1805" s="19">
        <f>TRUNC(F1805*H1805,2)+(F1805*H1805*5%)</f>
        <v>22.249840000000003</v>
      </c>
      <c r="K1805" s="19">
        <f t="shared" ref="K1805:K1808" si="700">J1805</f>
        <v>22.249840000000003</v>
      </c>
      <c r="P1805" t="s">
        <v>889</v>
      </c>
      <c r="S1805" s="3" t="s">
        <v>890</v>
      </c>
      <c r="U1805" t="s">
        <v>169</v>
      </c>
    </row>
    <row r="1806" spans="1:21" ht="52.8" x14ac:dyDescent="0.3">
      <c r="A1806" s="16" t="s">
        <v>65</v>
      </c>
      <c r="B1806" s="16" t="s">
        <v>340</v>
      </c>
      <c r="C1806" s="16" t="s">
        <v>341</v>
      </c>
      <c r="D1806" s="16" t="s">
        <v>342</v>
      </c>
      <c r="E1806" s="17" t="s">
        <v>159</v>
      </c>
      <c r="F1806" s="14">
        <f t="shared" si="696"/>
        <v>53.05</v>
      </c>
      <c r="G1806" s="14">
        <f t="shared" si="697"/>
        <v>53.05</v>
      </c>
      <c r="H1806" s="14" t="str">
        <f t="shared" si="698"/>
        <v>2,1600</v>
      </c>
      <c r="I1806" s="14" t="str">
        <f t="shared" si="699"/>
        <v>5,0000</v>
      </c>
      <c r="J1806" s="19">
        <f>TRUNC(F1806*H1806,2)+(F1806*H1806*5%)+0.1</f>
        <v>120.40939999999999</v>
      </c>
      <c r="K1806" s="19">
        <f t="shared" si="700"/>
        <v>120.40939999999999</v>
      </c>
      <c r="P1806" t="s">
        <v>343</v>
      </c>
      <c r="S1806" s="3" t="s">
        <v>891</v>
      </c>
      <c r="U1806" t="s">
        <v>169</v>
      </c>
    </row>
    <row r="1807" spans="1:21" ht="52.8" x14ac:dyDescent="0.3">
      <c r="A1807" s="16" t="s">
        <v>65</v>
      </c>
      <c r="B1807" s="16" t="s">
        <v>892</v>
      </c>
      <c r="C1807" s="16" t="s">
        <v>893</v>
      </c>
      <c r="D1807" s="16" t="s">
        <v>262</v>
      </c>
      <c r="E1807" s="17" t="s">
        <v>83</v>
      </c>
      <c r="F1807" s="14">
        <f t="shared" si="696"/>
        <v>4.6399999999999997</v>
      </c>
      <c r="G1807" s="14">
        <f t="shared" si="697"/>
        <v>4.6399999999999997</v>
      </c>
      <c r="H1807" s="14" t="str">
        <f t="shared" si="698"/>
        <v>1,0000</v>
      </c>
      <c r="I1807" s="14" t="str">
        <f t="shared" si="699"/>
        <v>5,0000</v>
      </c>
      <c r="J1807" s="19">
        <f>TRUNC(F1807*H1807,2)+(F1807*H1807*5%)</f>
        <v>4.8719999999999999</v>
      </c>
      <c r="K1807" s="19">
        <f t="shared" si="700"/>
        <v>4.8719999999999999</v>
      </c>
      <c r="P1807" t="s">
        <v>476</v>
      </c>
      <c r="S1807" s="3" t="s">
        <v>179</v>
      </c>
      <c r="U1807" t="s">
        <v>169</v>
      </c>
    </row>
    <row r="1808" spans="1:21" ht="66" x14ac:dyDescent="0.3">
      <c r="A1808" s="16" t="s">
        <v>65</v>
      </c>
      <c r="B1808" s="16" t="s">
        <v>894</v>
      </c>
      <c r="C1808" s="16" t="s">
        <v>895</v>
      </c>
      <c r="D1808" s="16" t="s">
        <v>385</v>
      </c>
      <c r="E1808" s="17" t="s">
        <v>417</v>
      </c>
      <c r="F1808" s="14">
        <f t="shared" si="696"/>
        <v>2.78</v>
      </c>
      <c r="G1808" s="14">
        <f t="shared" si="697"/>
        <v>2.78</v>
      </c>
      <c r="H1808" s="14" t="str">
        <f t="shared" si="698"/>
        <v>12,9600</v>
      </c>
      <c r="I1808" s="14" t="str">
        <f t="shared" si="699"/>
        <v>5,0000</v>
      </c>
      <c r="J1808" s="19">
        <f>TRUNC(F1808*H1808,2)+(F1808*H1808*5%)</f>
        <v>37.821440000000003</v>
      </c>
      <c r="K1808" s="19">
        <f t="shared" si="700"/>
        <v>37.821440000000003</v>
      </c>
      <c r="P1808" t="s">
        <v>896</v>
      </c>
      <c r="S1808" s="3" t="s">
        <v>897</v>
      </c>
      <c r="U1808" t="s">
        <v>169</v>
      </c>
    </row>
    <row r="1810" spans="1:21" x14ac:dyDescent="0.3">
      <c r="A1810" s="4" t="s">
        <v>898</v>
      </c>
      <c r="B1810" s="5"/>
      <c r="C1810" s="5"/>
      <c r="D1810" s="5"/>
      <c r="E1810" s="5"/>
      <c r="F1810" s="5"/>
      <c r="G1810" s="5"/>
      <c r="H1810" s="5"/>
      <c r="I1810" s="5"/>
      <c r="J1810" s="5"/>
      <c r="K1810" s="5"/>
    </row>
    <row r="1811" spans="1:21" x14ac:dyDescent="0.3">
      <c r="A1811" s="6" t="s">
        <v>5</v>
      </c>
      <c r="B1811" s="7"/>
      <c r="C1811" s="7" t="s">
        <v>899</v>
      </c>
      <c r="D1811" s="5"/>
      <c r="E1811" s="5"/>
      <c r="F1811" s="5"/>
      <c r="G1811" s="5"/>
      <c r="H1811" s="5"/>
      <c r="I1811" s="5"/>
      <c r="J1811" s="5"/>
      <c r="K1811" s="5"/>
    </row>
    <row r="1812" spans="1:21" x14ac:dyDescent="0.3">
      <c r="A1812" s="6" t="s">
        <v>10</v>
      </c>
      <c r="B1812" s="7"/>
      <c r="C1812" s="7" t="s">
        <v>900</v>
      </c>
      <c r="D1812" s="5"/>
      <c r="E1812" s="5"/>
      <c r="F1812" s="5"/>
      <c r="G1812" s="5"/>
      <c r="H1812" s="5"/>
      <c r="I1812" s="5"/>
      <c r="J1812" s="5"/>
      <c r="K1812" s="5"/>
    </row>
    <row r="1813" spans="1:21" x14ac:dyDescent="0.3">
      <c r="A1813" s="6" t="s">
        <v>12</v>
      </c>
      <c r="B1813" s="7"/>
      <c r="C1813" s="7" t="s">
        <v>13</v>
      </c>
      <c r="D1813" s="5"/>
      <c r="E1813" s="5"/>
      <c r="F1813" s="5"/>
      <c r="G1813" s="5"/>
      <c r="H1813" s="5"/>
      <c r="I1813" s="5"/>
      <c r="J1813" s="5"/>
      <c r="K1813" s="5"/>
    </row>
    <row r="1814" spans="1:21" x14ac:dyDescent="0.3">
      <c r="A1814" s="6" t="s">
        <v>14</v>
      </c>
      <c r="B1814" s="7"/>
      <c r="C1814" s="7" t="s">
        <v>15</v>
      </c>
      <c r="D1814" s="5"/>
      <c r="E1814" s="5"/>
      <c r="F1814" s="5"/>
      <c r="G1814" s="5"/>
      <c r="H1814" s="5"/>
      <c r="I1814" s="5"/>
      <c r="J1814" s="5"/>
      <c r="K1814" s="5"/>
    </row>
    <row r="1815" spans="1:21" x14ac:dyDescent="0.3">
      <c r="A1815" s="6" t="s">
        <v>16</v>
      </c>
      <c r="B1815" s="7"/>
      <c r="C1815" s="7" t="s">
        <v>262</v>
      </c>
      <c r="D1815" s="5"/>
      <c r="E1815" s="5"/>
      <c r="F1815" s="5"/>
      <c r="G1815" s="5"/>
      <c r="H1815" s="5"/>
      <c r="I1815" s="5"/>
      <c r="J1815" s="5"/>
      <c r="K1815" s="5"/>
    </row>
    <row r="1816" spans="1:21" x14ac:dyDescent="0.3">
      <c r="A1816" s="6" t="s">
        <v>18</v>
      </c>
      <c r="B1816" s="7"/>
      <c r="C1816" s="7" t="s">
        <v>83</v>
      </c>
      <c r="D1816" s="5"/>
      <c r="E1816" s="5"/>
      <c r="F1816" s="5"/>
      <c r="G1816" s="5"/>
      <c r="H1816" s="5"/>
      <c r="I1816" s="5"/>
      <c r="J1816" s="5"/>
      <c r="K1816" s="5"/>
    </row>
    <row r="1817" spans="1:21" x14ac:dyDescent="0.3">
      <c r="A1817" s="6" t="s">
        <v>20</v>
      </c>
      <c r="B1817" s="7"/>
      <c r="C1817" s="7"/>
      <c r="D1817" s="5"/>
      <c r="E1817" s="5"/>
      <c r="F1817" s="5"/>
      <c r="G1817" s="5"/>
      <c r="H1817" s="5"/>
      <c r="I1817" s="5"/>
      <c r="J1817" s="5"/>
      <c r="K1817" s="5"/>
    </row>
    <row r="1818" spans="1:21" x14ac:dyDescent="0.3">
      <c r="A1818" s="6" t="s">
        <v>21</v>
      </c>
      <c r="B1818" s="7"/>
      <c r="C1818" s="7">
        <v>248.24</v>
      </c>
      <c r="D1818" s="5"/>
      <c r="E1818" s="5"/>
      <c r="F1818" s="5"/>
      <c r="G1818" s="5"/>
      <c r="H1818" s="5"/>
      <c r="I1818" s="5"/>
      <c r="J1818" s="5"/>
      <c r="K1818" s="5"/>
    </row>
    <row r="1819" spans="1:21" x14ac:dyDescent="0.3">
      <c r="A1819" s="6" t="s">
        <v>22</v>
      </c>
      <c r="B1819" s="7"/>
      <c r="C1819" s="7">
        <v>248.24</v>
      </c>
      <c r="D1819" s="5"/>
      <c r="E1819" s="5"/>
      <c r="F1819" s="5"/>
      <c r="G1819" s="5"/>
      <c r="H1819" s="5"/>
      <c r="I1819" s="5"/>
      <c r="J1819" s="5"/>
      <c r="K1819" s="5"/>
    </row>
    <row r="1820" spans="1:21" ht="27.6" x14ac:dyDescent="0.3">
      <c r="A1820" s="9"/>
      <c r="B1820" s="9" t="s">
        <v>5</v>
      </c>
      <c r="C1820" s="9" t="s">
        <v>10</v>
      </c>
      <c r="D1820" s="9" t="s">
        <v>16</v>
      </c>
      <c r="E1820" s="10" t="s">
        <v>18</v>
      </c>
      <c r="F1820" s="11" t="s">
        <v>21</v>
      </c>
      <c r="G1820" s="11" t="s">
        <v>22</v>
      </c>
      <c r="H1820" s="11" t="s">
        <v>23</v>
      </c>
      <c r="I1820" s="11" t="s">
        <v>24</v>
      </c>
      <c r="J1820" s="11" t="s">
        <v>21</v>
      </c>
      <c r="K1820" s="11" t="s">
        <v>22</v>
      </c>
      <c r="P1820" t="s">
        <v>21</v>
      </c>
      <c r="S1820" s="1" t="s">
        <v>23</v>
      </c>
      <c r="U1820" t="s">
        <v>24</v>
      </c>
    </row>
    <row r="1821" spans="1:21" ht="39.6" x14ac:dyDescent="0.3">
      <c r="A1821" s="16" t="s">
        <v>65</v>
      </c>
      <c r="B1821" s="16" t="s">
        <v>883</v>
      </c>
      <c r="C1821" s="16" t="s">
        <v>884</v>
      </c>
      <c r="D1821" s="16" t="s">
        <v>342</v>
      </c>
      <c r="E1821" s="17" t="s">
        <v>159</v>
      </c>
      <c r="F1821" s="14">
        <f t="shared" ref="F1821:F1825" si="701">G1821</f>
        <v>32.76</v>
      </c>
      <c r="G1821" s="14">
        <f t="shared" ref="G1821:G1825" si="702">ROUND($N$4*P1821,2)</f>
        <v>32.76</v>
      </c>
      <c r="H1821" s="14" t="str">
        <f t="shared" ref="H1821:H1825" si="703">S1821</f>
        <v>1,8000</v>
      </c>
      <c r="I1821" s="14" t="str">
        <f t="shared" ref="I1821:I1825" si="704">U1821</f>
        <v>5,0000</v>
      </c>
      <c r="J1821" s="19">
        <f>TRUNC(F1821*H1821,2)+(F1821*H1821*5%)</f>
        <v>61.9084</v>
      </c>
      <c r="K1821" s="19">
        <f t="shared" ref="K1821:K1825" si="705">J1821</f>
        <v>61.9084</v>
      </c>
      <c r="P1821" t="s">
        <v>885</v>
      </c>
      <c r="S1821" s="3" t="s">
        <v>886</v>
      </c>
      <c r="U1821" t="s">
        <v>169</v>
      </c>
    </row>
    <row r="1822" spans="1:21" ht="79.2" x14ac:dyDescent="0.3">
      <c r="A1822" s="16" t="s">
        <v>65</v>
      </c>
      <c r="B1822" s="16" t="s">
        <v>887</v>
      </c>
      <c r="C1822" s="16" t="s">
        <v>888</v>
      </c>
      <c r="D1822" s="16" t="s">
        <v>385</v>
      </c>
      <c r="E1822" s="17" t="s">
        <v>402</v>
      </c>
      <c r="F1822" s="14">
        <f t="shared" si="701"/>
        <v>33.119999999999997</v>
      </c>
      <c r="G1822" s="14">
        <f t="shared" si="702"/>
        <v>33.119999999999997</v>
      </c>
      <c r="H1822" s="14" t="str">
        <f t="shared" si="703"/>
        <v>0,6400</v>
      </c>
      <c r="I1822" s="14" t="str">
        <f t="shared" si="704"/>
        <v>5,0000</v>
      </c>
      <c r="J1822" s="19">
        <f>TRUNC(F1822*H1822,2)+(F1822*H1822*5%)</f>
        <v>22.249840000000003</v>
      </c>
      <c r="K1822" s="19">
        <f t="shared" si="705"/>
        <v>22.249840000000003</v>
      </c>
      <c r="P1822" t="s">
        <v>889</v>
      </c>
      <c r="S1822" s="3" t="s">
        <v>890</v>
      </c>
      <c r="U1822" t="s">
        <v>169</v>
      </c>
    </row>
    <row r="1823" spans="1:21" ht="52.8" x14ac:dyDescent="0.3">
      <c r="A1823" s="16" t="s">
        <v>65</v>
      </c>
      <c r="B1823" s="16" t="s">
        <v>340</v>
      </c>
      <c r="C1823" s="16" t="s">
        <v>341</v>
      </c>
      <c r="D1823" s="16" t="s">
        <v>342</v>
      </c>
      <c r="E1823" s="17" t="s">
        <v>159</v>
      </c>
      <c r="F1823" s="14">
        <f t="shared" si="701"/>
        <v>53.05</v>
      </c>
      <c r="G1823" s="14">
        <f t="shared" si="702"/>
        <v>53.05</v>
      </c>
      <c r="H1823" s="14" t="str">
        <f t="shared" si="703"/>
        <v>2,1600</v>
      </c>
      <c r="I1823" s="14" t="str">
        <f t="shared" si="704"/>
        <v>5,0000</v>
      </c>
      <c r="J1823" s="19">
        <f>TRUNC(F1823*H1823,2)+(F1823*H1823*5%)</f>
        <v>120.3094</v>
      </c>
      <c r="K1823" s="19">
        <f t="shared" si="705"/>
        <v>120.3094</v>
      </c>
      <c r="P1823" t="s">
        <v>343</v>
      </c>
      <c r="S1823" s="3" t="s">
        <v>891</v>
      </c>
      <c r="U1823" t="s">
        <v>169</v>
      </c>
    </row>
    <row r="1824" spans="1:21" ht="52.8" x14ac:dyDescent="0.3">
      <c r="A1824" s="16" t="s">
        <v>65</v>
      </c>
      <c r="B1824" s="16" t="s">
        <v>901</v>
      </c>
      <c r="C1824" s="16" t="s">
        <v>902</v>
      </c>
      <c r="D1824" s="16" t="s">
        <v>262</v>
      </c>
      <c r="E1824" s="17" t="s">
        <v>83</v>
      </c>
      <c r="F1824" s="14">
        <f t="shared" si="701"/>
        <v>5.57</v>
      </c>
      <c r="G1824" s="14">
        <f t="shared" si="702"/>
        <v>5.57</v>
      </c>
      <c r="H1824" s="14" t="str">
        <f t="shared" si="703"/>
        <v>1,0000</v>
      </c>
      <c r="I1824" s="14" t="str">
        <f t="shared" si="704"/>
        <v>5,0000</v>
      </c>
      <c r="J1824" s="19">
        <f>TRUNC(F1824*H1824,2)+(F1824*H1824*5%)+0.1</f>
        <v>5.9485000000000001</v>
      </c>
      <c r="K1824" s="19">
        <f t="shared" si="705"/>
        <v>5.9485000000000001</v>
      </c>
      <c r="P1824" t="s">
        <v>903</v>
      </c>
      <c r="S1824" s="3" t="s">
        <v>179</v>
      </c>
      <c r="U1824" t="s">
        <v>169</v>
      </c>
    </row>
    <row r="1825" spans="1:21" ht="66" x14ac:dyDescent="0.3">
      <c r="A1825" s="16" t="s">
        <v>65</v>
      </c>
      <c r="B1825" s="16" t="s">
        <v>894</v>
      </c>
      <c r="C1825" s="16" t="s">
        <v>895</v>
      </c>
      <c r="D1825" s="16" t="s">
        <v>385</v>
      </c>
      <c r="E1825" s="17" t="s">
        <v>417</v>
      </c>
      <c r="F1825" s="14">
        <f t="shared" si="701"/>
        <v>2.78</v>
      </c>
      <c r="G1825" s="14">
        <f t="shared" si="702"/>
        <v>2.78</v>
      </c>
      <c r="H1825" s="14" t="str">
        <f t="shared" si="703"/>
        <v>12,9600</v>
      </c>
      <c r="I1825" s="14" t="str">
        <f t="shared" si="704"/>
        <v>5,0000</v>
      </c>
      <c r="J1825" s="19">
        <f>TRUNC(F1825*H1825,2)+(F1825*H1825*5%)</f>
        <v>37.821440000000003</v>
      </c>
      <c r="K1825" s="19">
        <f t="shared" si="705"/>
        <v>37.821440000000003</v>
      </c>
      <c r="P1825" t="s">
        <v>896</v>
      </c>
      <c r="S1825" s="3" t="s">
        <v>897</v>
      </c>
      <c r="U1825" t="s">
        <v>169</v>
      </c>
    </row>
    <row r="1827" spans="1:21" x14ac:dyDescent="0.3">
      <c r="A1827" s="4" t="s">
        <v>904</v>
      </c>
      <c r="B1827" s="5"/>
      <c r="C1827" s="5"/>
      <c r="D1827" s="5"/>
      <c r="E1827" s="5"/>
      <c r="F1827" s="5"/>
      <c r="G1827" s="5"/>
      <c r="H1827" s="5"/>
      <c r="I1827" s="5"/>
      <c r="J1827" s="5"/>
      <c r="K1827" s="5"/>
    </row>
    <row r="1828" spans="1:21" x14ac:dyDescent="0.3">
      <c r="A1828" s="6" t="s">
        <v>5</v>
      </c>
      <c r="B1828" s="7"/>
      <c r="C1828" s="7" t="s">
        <v>905</v>
      </c>
      <c r="D1828" s="5"/>
      <c r="E1828" s="5"/>
      <c r="F1828" s="5"/>
      <c r="G1828" s="5"/>
      <c r="H1828" s="5"/>
      <c r="I1828" s="5"/>
      <c r="J1828" s="5"/>
      <c r="K1828" s="5"/>
    </row>
    <row r="1829" spans="1:21" x14ac:dyDescent="0.3">
      <c r="A1829" s="6" t="s">
        <v>10</v>
      </c>
      <c r="B1829" s="7"/>
      <c r="C1829" s="7" t="s">
        <v>906</v>
      </c>
      <c r="D1829" s="5"/>
      <c r="E1829" s="5"/>
      <c r="F1829" s="5"/>
      <c r="G1829" s="5"/>
      <c r="H1829" s="5"/>
      <c r="I1829" s="5"/>
      <c r="J1829" s="5"/>
      <c r="K1829" s="5"/>
    </row>
    <row r="1830" spans="1:21" x14ac:dyDescent="0.3">
      <c r="A1830" s="6" t="s">
        <v>12</v>
      </c>
      <c r="B1830" s="7"/>
      <c r="C1830" s="7" t="s">
        <v>13</v>
      </c>
      <c r="D1830" s="5"/>
      <c r="E1830" s="5"/>
      <c r="F1830" s="5"/>
      <c r="G1830" s="5"/>
      <c r="H1830" s="5"/>
      <c r="I1830" s="5"/>
      <c r="J1830" s="5"/>
      <c r="K1830" s="5"/>
    </row>
    <row r="1831" spans="1:21" x14ac:dyDescent="0.3">
      <c r="A1831" s="6" t="s">
        <v>14</v>
      </c>
      <c r="B1831" s="7"/>
      <c r="C1831" s="7" t="s">
        <v>15</v>
      </c>
      <c r="D1831" s="5"/>
      <c r="E1831" s="5"/>
      <c r="F1831" s="5"/>
      <c r="G1831" s="5"/>
      <c r="H1831" s="5"/>
      <c r="I1831" s="5"/>
      <c r="J1831" s="5"/>
      <c r="K1831" s="5"/>
    </row>
    <row r="1832" spans="1:21" x14ac:dyDescent="0.3">
      <c r="A1832" s="6" t="s">
        <v>16</v>
      </c>
      <c r="B1832" s="7"/>
      <c r="C1832" s="7" t="s">
        <v>907</v>
      </c>
      <c r="D1832" s="5"/>
      <c r="E1832" s="5"/>
      <c r="F1832" s="5"/>
      <c r="G1832" s="5"/>
      <c r="H1832" s="5"/>
      <c r="I1832" s="5"/>
      <c r="J1832" s="5"/>
      <c r="K1832" s="5"/>
    </row>
    <row r="1833" spans="1:21" x14ac:dyDescent="0.3">
      <c r="A1833" s="6" t="s">
        <v>18</v>
      </c>
      <c r="B1833" s="7"/>
      <c r="C1833" s="7" t="s">
        <v>83</v>
      </c>
      <c r="D1833" s="5"/>
      <c r="E1833" s="5"/>
      <c r="F1833" s="5"/>
      <c r="G1833" s="5"/>
      <c r="H1833" s="5"/>
      <c r="I1833" s="5"/>
      <c r="J1833" s="5"/>
      <c r="K1833" s="5"/>
    </row>
    <row r="1834" spans="1:21" x14ac:dyDescent="0.3">
      <c r="A1834" s="6" t="s">
        <v>20</v>
      </c>
      <c r="B1834" s="7"/>
      <c r="C1834" s="7"/>
      <c r="D1834" s="5"/>
      <c r="E1834" s="5"/>
      <c r="F1834" s="5"/>
      <c r="G1834" s="5"/>
      <c r="H1834" s="5"/>
      <c r="I1834" s="5"/>
      <c r="J1834" s="5"/>
      <c r="K1834" s="5"/>
    </row>
    <row r="1835" spans="1:21" x14ac:dyDescent="0.3">
      <c r="A1835" s="6" t="s">
        <v>21</v>
      </c>
      <c r="B1835" s="7"/>
      <c r="C1835" s="7">
        <v>1182.99</v>
      </c>
      <c r="D1835" s="5"/>
      <c r="E1835" s="5"/>
      <c r="F1835" s="5"/>
      <c r="G1835" s="5"/>
      <c r="H1835" s="5"/>
      <c r="I1835" s="5"/>
      <c r="J1835" s="5"/>
      <c r="K1835" s="5"/>
    </row>
    <row r="1836" spans="1:21" x14ac:dyDescent="0.3">
      <c r="A1836" s="6" t="s">
        <v>22</v>
      </c>
      <c r="B1836" s="7"/>
      <c r="C1836" s="7">
        <v>1182.99</v>
      </c>
      <c r="D1836" s="5"/>
      <c r="E1836" s="5"/>
      <c r="F1836" s="5"/>
      <c r="G1836" s="5"/>
      <c r="H1836" s="5"/>
      <c r="I1836" s="5"/>
      <c r="J1836" s="5"/>
      <c r="K1836" s="5"/>
    </row>
    <row r="1837" spans="1:21" ht="27.6" x14ac:dyDescent="0.3">
      <c r="A1837" s="9"/>
      <c r="B1837" s="9" t="s">
        <v>5</v>
      </c>
      <c r="C1837" s="9" t="s">
        <v>10</v>
      </c>
      <c r="D1837" s="9" t="s">
        <v>16</v>
      </c>
      <c r="E1837" s="10" t="s">
        <v>18</v>
      </c>
      <c r="F1837" s="11" t="s">
        <v>21</v>
      </c>
      <c r="G1837" s="11" t="s">
        <v>22</v>
      </c>
      <c r="H1837" s="11" t="s">
        <v>23</v>
      </c>
      <c r="I1837" s="11" t="s">
        <v>24</v>
      </c>
      <c r="J1837" s="11" t="s">
        <v>21</v>
      </c>
      <c r="K1837" s="11" t="s">
        <v>22</v>
      </c>
      <c r="P1837" t="s">
        <v>21</v>
      </c>
      <c r="S1837" s="1" t="s">
        <v>23</v>
      </c>
      <c r="U1837" t="s">
        <v>24</v>
      </c>
    </row>
    <row r="1838" spans="1:21" ht="66" x14ac:dyDescent="0.3">
      <c r="A1838" s="16" t="s">
        <v>65</v>
      </c>
      <c r="B1838" s="16" t="s">
        <v>587</v>
      </c>
      <c r="C1838" s="16" t="s">
        <v>588</v>
      </c>
      <c r="D1838" s="16" t="s">
        <v>265</v>
      </c>
      <c r="E1838" s="17" t="s">
        <v>51</v>
      </c>
      <c r="F1838" s="14">
        <f t="shared" ref="F1838" si="706">G1838</f>
        <v>64.7</v>
      </c>
      <c r="G1838" s="14">
        <f t="shared" ref="G1838" si="707">ROUND($N$4*P1838,2)</f>
        <v>64.7</v>
      </c>
      <c r="H1838" s="14" t="str">
        <f t="shared" ref="H1838" si="708">S1838</f>
        <v>7,4600</v>
      </c>
      <c r="I1838" s="14" t="str">
        <f t="shared" ref="I1838" si="709">U1838</f>
        <v>0,0000</v>
      </c>
      <c r="J1838" s="19">
        <f>TRUNC(F1838*H1838,2)</f>
        <v>482.66</v>
      </c>
      <c r="K1838" s="19">
        <f t="shared" ref="K1838" si="710">J1838</f>
        <v>482.66</v>
      </c>
      <c r="P1838" t="s">
        <v>589</v>
      </c>
      <c r="S1838" s="3" t="s">
        <v>908</v>
      </c>
      <c r="U1838" t="s">
        <v>56</v>
      </c>
    </row>
    <row r="1839" spans="1:21" ht="52.8" x14ac:dyDescent="0.3">
      <c r="A1839" s="16" t="s">
        <v>65</v>
      </c>
      <c r="B1839" s="16" t="s">
        <v>909</v>
      </c>
      <c r="C1839" s="16" t="s">
        <v>910</v>
      </c>
      <c r="D1839" s="16" t="s">
        <v>265</v>
      </c>
      <c r="E1839" s="17" t="s">
        <v>51</v>
      </c>
      <c r="F1839" s="14">
        <f t="shared" ref="F1839:F1841" si="711">G1839</f>
        <v>38.619999999999997</v>
      </c>
      <c r="G1839" s="14">
        <f t="shared" ref="G1839:G1841" si="712">ROUND($N$4*P1839,2)</f>
        <v>38.619999999999997</v>
      </c>
      <c r="H1839" s="14" t="str">
        <f t="shared" ref="H1839:H1841" si="713">S1839</f>
        <v>6,3000</v>
      </c>
      <c r="I1839" s="14" t="str">
        <f t="shared" ref="I1839:I1841" si="714">U1839</f>
        <v>0,0000</v>
      </c>
      <c r="J1839" s="19">
        <f>TRUNC(F1839*H1839,2)</f>
        <v>243.3</v>
      </c>
      <c r="K1839" s="19">
        <f t="shared" ref="K1839:K1841" si="715">J1839</f>
        <v>243.3</v>
      </c>
      <c r="P1839" t="s">
        <v>911</v>
      </c>
      <c r="S1839" s="3" t="s">
        <v>912</v>
      </c>
      <c r="U1839" t="s">
        <v>56</v>
      </c>
    </row>
    <row r="1840" spans="1:21" ht="52.8" x14ac:dyDescent="0.3">
      <c r="A1840" s="16" t="s">
        <v>65</v>
      </c>
      <c r="B1840" s="16" t="s">
        <v>340</v>
      </c>
      <c r="C1840" s="16" t="s">
        <v>341</v>
      </c>
      <c r="D1840" s="16" t="s">
        <v>342</v>
      </c>
      <c r="E1840" s="17" t="s">
        <v>159</v>
      </c>
      <c r="F1840" s="14">
        <f t="shared" si="711"/>
        <v>53.05</v>
      </c>
      <c r="G1840" s="14">
        <f t="shared" si="712"/>
        <v>53.05</v>
      </c>
      <c r="H1840" s="14" t="str">
        <f t="shared" si="713"/>
        <v>0,9120</v>
      </c>
      <c r="I1840" s="14" t="str">
        <f t="shared" si="714"/>
        <v>0,0000</v>
      </c>
      <c r="J1840" s="19">
        <f>TRUNC(F1840*H1840,2)+0.06</f>
        <v>48.440000000000005</v>
      </c>
      <c r="K1840" s="19">
        <f t="shared" si="715"/>
        <v>48.440000000000005</v>
      </c>
      <c r="P1840" t="s">
        <v>343</v>
      </c>
      <c r="S1840" s="3" t="s">
        <v>913</v>
      </c>
      <c r="U1840" t="s">
        <v>56</v>
      </c>
    </row>
    <row r="1841" spans="1:21" ht="66" x14ac:dyDescent="0.3">
      <c r="A1841" s="16" t="s">
        <v>65</v>
      </c>
      <c r="B1841" s="16" t="s">
        <v>914</v>
      </c>
      <c r="C1841" s="16" t="s">
        <v>915</v>
      </c>
      <c r="D1841" s="16" t="s">
        <v>265</v>
      </c>
      <c r="E1841" s="17" t="s">
        <v>159</v>
      </c>
      <c r="F1841" s="14">
        <f t="shared" si="711"/>
        <v>411.89</v>
      </c>
      <c r="G1841" s="14">
        <f t="shared" si="712"/>
        <v>411.89</v>
      </c>
      <c r="H1841" s="14" t="str">
        <f t="shared" si="713"/>
        <v>0,9920</v>
      </c>
      <c r="I1841" s="14" t="str">
        <f t="shared" si="714"/>
        <v>0,0000</v>
      </c>
      <c r="J1841" s="19">
        <f>TRUNC(F1841*H1841,2)</f>
        <v>408.59</v>
      </c>
      <c r="K1841" s="19">
        <f t="shared" si="715"/>
        <v>408.59</v>
      </c>
      <c r="P1841" t="s">
        <v>916</v>
      </c>
      <c r="S1841" s="3" t="s">
        <v>917</v>
      </c>
      <c r="U1841" t="s">
        <v>56</v>
      </c>
    </row>
    <row r="1843" spans="1:21" x14ac:dyDescent="0.3">
      <c r="A1843" s="4" t="s">
        <v>918</v>
      </c>
      <c r="B1843" s="5"/>
      <c r="C1843" s="5"/>
      <c r="D1843" s="5"/>
      <c r="E1843" s="5"/>
      <c r="F1843" s="5"/>
      <c r="G1843" s="5"/>
      <c r="H1843" s="5"/>
      <c r="I1843" s="5"/>
      <c r="J1843" s="5"/>
      <c r="K1843" s="5"/>
    </row>
    <row r="1844" spans="1:21" x14ac:dyDescent="0.3">
      <c r="A1844" s="6" t="s">
        <v>5</v>
      </c>
      <c r="B1844" s="7"/>
      <c r="C1844" s="7" t="s">
        <v>919</v>
      </c>
      <c r="D1844" s="5"/>
      <c r="E1844" s="5"/>
      <c r="F1844" s="5"/>
      <c r="G1844" s="5"/>
      <c r="H1844" s="5"/>
      <c r="I1844" s="5"/>
      <c r="J1844" s="5"/>
      <c r="K1844" s="5"/>
    </row>
    <row r="1845" spans="1:21" x14ac:dyDescent="0.3">
      <c r="A1845" s="6" t="s">
        <v>10</v>
      </c>
      <c r="B1845" s="7"/>
      <c r="C1845" s="7" t="s">
        <v>920</v>
      </c>
      <c r="D1845" s="5"/>
      <c r="E1845" s="5"/>
      <c r="F1845" s="5"/>
      <c r="G1845" s="5"/>
      <c r="H1845" s="5"/>
      <c r="I1845" s="5"/>
      <c r="J1845" s="5"/>
      <c r="K1845" s="5"/>
    </row>
    <row r="1846" spans="1:21" x14ac:dyDescent="0.3">
      <c r="A1846" s="6" t="s">
        <v>12</v>
      </c>
      <c r="B1846" s="7"/>
      <c r="C1846" s="7" t="s">
        <v>13</v>
      </c>
      <c r="D1846" s="5"/>
      <c r="E1846" s="5"/>
      <c r="F1846" s="5"/>
      <c r="G1846" s="5"/>
      <c r="H1846" s="5"/>
      <c r="I1846" s="5"/>
      <c r="J1846" s="5"/>
      <c r="K1846" s="5"/>
    </row>
    <row r="1847" spans="1:21" x14ac:dyDescent="0.3">
      <c r="A1847" s="6" t="s">
        <v>14</v>
      </c>
      <c r="B1847" s="7"/>
      <c r="C1847" s="7" t="s">
        <v>15</v>
      </c>
      <c r="D1847" s="5"/>
      <c r="E1847" s="5"/>
      <c r="F1847" s="5"/>
      <c r="G1847" s="5"/>
      <c r="H1847" s="5"/>
      <c r="I1847" s="5"/>
      <c r="J1847" s="5"/>
      <c r="K1847" s="5"/>
    </row>
    <row r="1848" spans="1:21" x14ac:dyDescent="0.3">
      <c r="A1848" s="6" t="s">
        <v>16</v>
      </c>
      <c r="B1848" s="7"/>
      <c r="C1848" s="7" t="s">
        <v>907</v>
      </c>
      <c r="D1848" s="5"/>
      <c r="E1848" s="5"/>
      <c r="F1848" s="5"/>
      <c r="G1848" s="5"/>
      <c r="H1848" s="5"/>
      <c r="I1848" s="5"/>
      <c r="J1848" s="5"/>
      <c r="K1848" s="5"/>
    </row>
    <row r="1849" spans="1:21" x14ac:dyDescent="0.3">
      <c r="A1849" s="6" t="s">
        <v>18</v>
      </c>
      <c r="B1849" s="7"/>
      <c r="C1849" s="7" t="s">
        <v>83</v>
      </c>
      <c r="D1849" s="5"/>
      <c r="E1849" s="5"/>
      <c r="F1849" s="5"/>
      <c r="G1849" s="5"/>
      <c r="H1849" s="5"/>
      <c r="I1849" s="5"/>
      <c r="J1849" s="5"/>
      <c r="K1849" s="5"/>
    </row>
    <row r="1850" spans="1:21" x14ac:dyDescent="0.3">
      <c r="A1850" s="6" t="s">
        <v>20</v>
      </c>
      <c r="B1850" s="7"/>
      <c r="C1850" s="7"/>
      <c r="D1850" s="5"/>
      <c r="E1850" s="5"/>
      <c r="F1850" s="5"/>
      <c r="G1850" s="5"/>
      <c r="H1850" s="5"/>
      <c r="I1850" s="5"/>
      <c r="J1850" s="5"/>
      <c r="K1850" s="5"/>
    </row>
    <row r="1851" spans="1:21" x14ac:dyDescent="0.3">
      <c r="A1851" s="6" t="s">
        <v>21</v>
      </c>
      <c r="B1851" s="7"/>
      <c r="C1851" s="7">
        <v>4618.55</v>
      </c>
      <c r="D1851" s="5"/>
      <c r="E1851" s="5"/>
      <c r="F1851" s="5"/>
      <c r="G1851" s="5"/>
      <c r="H1851" s="5"/>
      <c r="I1851" s="5"/>
      <c r="J1851" s="5"/>
      <c r="K1851" s="5"/>
    </row>
    <row r="1852" spans="1:21" x14ac:dyDescent="0.3">
      <c r="A1852" s="6" t="s">
        <v>22</v>
      </c>
      <c r="B1852" s="7"/>
      <c r="C1852" s="7">
        <v>4618.55</v>
      </c>
      <c r="D1852" s="5"/>
      <c r="E1852" s="5"/>
      <c r="F1852" s="5"/>
      <c r="G1852" s="5"/>
      <c r="H1852" s="5"/>
      <c r="I1852" s="5"/>
      <c r="J1852" s="5"/>
      <c r="K1852" s="5"/>
    </row>
    <row r="1853" spans="1:21" ht="27.6" x14ac:dyDescent="0.3">
      <c r="A1853" s="9"/>
      <c r="B1853" s="9" t="s">
        <v>5</v>
      </c>
      <c r="C1853" s="9" t="s">
        <v>10</v>
      </c>
      <c r="D1853" s="9" t="s">
        <v>16</v>
      </c>
      <c r="E1853" s="10" t="s">
        <v>18</v>
      </c>
      <c r="F1853" s="11" t="s">
        <v>21</v>
      </c>
      <c r="G1853" s="11" t="s">
        <v>22</v>
      </c>
      <c r="H1853" s="11" t="s">
        <v>23</v>
      </c>
      <c r="I1853" s="11" t="s">
        <v>24</v>
      </c>
      <c r="J1853" s="11" t="s">
        <v>21</v>
      </c>
      <c r="K1853" s="11" t="s">
        <v>22</v>
      </c>
      <c r="P1853" t="s">
        <v>21</v>
      </c>
      <c r="S1853" s="1" t="s">
        <v>23</v>
      </c>
      <c r="U1853" t="s">
        <v>24</v>
      </c>
    </row>
    <row r="1854" spans="1:21" ht="66" x14ac:dyDescent="0.3">
      <c r="A1854" s="16" t="s">
        <v>65</v>
      </c>
      <c r="B1854" s="16" t="s">
        <v>587</v>
      </c>
      <c r="C1854" s="16" t="s">
        <v>588</v>
      </c>
      <c r="D1854" s="16" t="s">
        <v>265</v>
      </c>
      <c r="E1854" s="17" t="s">
        <v>51</v>
      </c>
      <c r="F1854" s="14">
        <f t="shared" ref="F1854:F1857" si="716">G1854</f>
        <v>64.7</v>
      </c>
      <c r="G1854" s="14">
        <f t="shared" ref="G1854:G1857" si="717">ROUND($N$4*P1854,2)</f>
        <v>64.7</v>
      </c>
      <c r="H1854" s="14" t="str">
        <f t="shared" ref="H1854:H1857" si="718">S1854</f>
        <v>26,0000</v>
      </c>
      <c r="I1854" s="14" t="str">
        <f t="shared" ref="I1854:I1857" si="719">U1854</f>
        <v>0,0000</v>
      </c>
      <c r="J1854" s="19">
        <f>ROUND(F1854*H1854,2)+0.07</f>
        <v>1682.27</v>
      </c>
      <c r="K1854" s="19">
        <f t="shared" ref="K1854:K1857" si="720">J1854</f>
        <v>1682.27</v>
      </c>
      <c r="P1854" t="s">
        <v>589</v>
      </c>
      <c r="S1854" s="3" t="s">
        <v>921</v>
      </c>
      <c r="U1854" t="s">
        <v>56</v>
      </c>
    </row>
    <row r="1855" spans="1:21" ht="52.8" x14ac:dyDescent="0.3">
      <c r="A1855" s="16" t="s">
        <v>65</v>
      </c>
      <c r="B1855" s="16" t="s">
        <v>909</v>
      </c>
      <c r="C1855" s="16" t="s">
        <v>910</v>
      </c>
      <c r="D1855" s="16" t="s">
        <v>265</v>
      </c>
      <c r="E1855" s="17" t="s">
        <v>51</v>
      </c>
      <c r="F1855" s="14">
        <f t="shared" si="716"/>
        <v>38.619999999999997</v>
      </c>
      <c r="G1855" s="14">
        <f t="shared" si="717"/>
        <v>38.619999999999997</v>
      </c>
      <c r="H1855" s="14" t="str">
        <f t="shared" si="718"/>
        <v>23,5000</v>
      </c>
      <c r="I1855" s="14" t="str">
        <f t="shared" si="719"/>
        <v>0,0000</v>
      </c>
      <c r="J1855" s="19">
        <f>ROUND(F1855*H1855,2)+0.15</f>
        <v>907.72</v>
      </c>
      <c r="K1855" s="19">
        <f t="shared" si="720"/>
        <v>907.72</v>
      </c>
      <c r="P1855" t="s">
        <v>911</v>
      </c>
      <c r="S1855" s="3" t="s">
        <v>922</v>
      </c>
      <c r="U1855" t="s">
        <v>56</v>
      </c>
    </row>
    <row r="1856" spans="1:21" ht="52.8" x14ac:dyDescent="0.3">
      <c r="A1856" s="16" t="s">
        <v>65</v>
      </c>
      <c r="B1856" s="16" t="s">
        <v>340</v>
      </c>
      <c r="C1856" s="16" t="s">
        <v>341</v>
      </c>
      <c r="D1856" s="16" t="s">
        <v>342</v>
      </c>
      <c r="E1856" s="17" t="s">
        <v>159</v>
      </c>
      <c r="F1856" s="14">
        <f t="shared" si="716"/>
        <v>53.05</v>
      </c>
      <c r="G1856" s="14">
        <f t="shared" si="717"/>
        <v>53.05</v>
      </c>
      <c r="H1856" s="14" t="str">
        <f t="shared" si="718"/>
        <v>3,3000</v>
      </c>
      <c r="I1856" s="14" t="str">
        <f t="shared" si="719"/>
        <v>0,0000</v>
      </c>
      <c r="J1856" s="19">
        <f t="shared" ref="J1856:J1857" si="721">TRUNC(F1856*H1856,2)</f>
        <v>175.06</v>
      </c>
      <c r="K1856" s="19">
        <f t="shared" si="720"/>
        <v>175.06</v>
      </c>
      <c r="P1856" t="s">
        <v>343</v>
      </c>
      <c r="S1856" s="3" t="s">
        <v>923</v>
      </c>
      <c r="U1856" t="s">
        <v>56</v>
      </c>
    </row>
    <row r="1857" spans="1:21" ht="66" x14ac:dyDescent="0.3">
      <c r="A1857" s="16" t="s">
        <v>65</v>
      </c>
      <c r="B1857" s="16" t="s">
        <v>914</v>
      </c>
      <c r="C1857" s="16" t="s">
        <v>915</v>
      </c>
      <c r="D1857" s="16" t="s">
        <v>265</v>
      </c>
      <c r="E1857" s="17" t="s">
        <v>159</v>
      </c>
      <c r="F1857" s="14">
        <f t="shared" si="716"/>
        <v>411.89</v>
      </c>
      <c r="G1857" s="14">
        <f t="shared" si="717"/>
        <v>411.89</v>
      </c>
      <c r="H1857" s="14" t="str">
        <f t="shared" si="718"/>
        <v>4,5000</v>
      </c>
      <c r="I1857" s="14" t="str">
        <f t="shared" si="719"/>
        <v>0,0000</v>
      </c>
      <c r="J1857" s="19">
        <f t="shared" si="721"/>
        <v>1853.5</v>
      </c>
      <c r="K1857" s="19">
        <f t="shared" si="720"/>
        <v>1853.5</v>
      </c>
      <c r="P1857" t="s">
        <v>916</v>
      </c>
      <c r="S1857" s="3" t="s">
        <v>381</v>
      </c>
      <c r="U1857" t="s">
        <v>56</v>
      </c>
    </row>
    <row r="1859" spans="1:21" x14ac:dyDescent="0.3">
      <c r="A1859" s="4" t="s">
        <v>924</v>
      </c>
      <c r="B1859" s="5"/>
      <c r="C1859" s="5"/>
      <c r="D1859" s="5"/>
      <c r="E1859" s="5"/>
      <c r="F1859" s="5"/>
      <c r="G1859" s="5"/>
      <c r="H1859" s="5"/>
      <c r="I1859" s="5"/>
      <c r="J1859" s="5"/>
      <c r="K1859" s="5"/>
    </row>
    <row r="1860" spans="1:21" x14ac:dyDescent="0.3">
      <c r="A1860" s="6" t="s">
        <v>5</v>
      </c>
      <c r="B1860" s="7"/>
      <c r="C1860" s="7" t="s">
        <v>925</v>
      </c>
      <c r="D1860" s="5"/>
      <c r="E1860" s="5"/>
      <c r="F1860" s="5"/>
      <c r="G1860" s="5"/>
      <c r="H1860" s="5"/>
      <c r="I1860" s="5"/>
      <c r="J1860" s="5"/>
      <c r="K1860" s="5"/>
    </row>
    <row r="1861" spans="1:21" x14ac:dyDescent="0.3">
      <c r="A1861" s="6" t="s">
        <v>10</v>
      </c>
      <c r="B1861" s="7"/>
      <c r="C1861" s="7" t="s">
        <v>926</v>
      </c>
      <c r="D1861" s="5"/>
      <c r="E1861" s="5"/>
      <c r="F1861" s="5"/>
      <c r="G1861" s="5"/>
      <c r="H1861" s="5"/>
      <c r="I1861" s="5"/>
      <c r="J1861" s="5"/>
      <c r="K1861" s="5"/>
    </row>
    <row r="1862" spans="1:21" x14ac:dyDescent="0.3">
      <c r="A1862" s="6" t="s">
        <v>12</v>
      </c>
      <c r="B1862" s="7"/>
      <c r="C1862" s="7" t="s">
        <v>13</v>
      </c>
      <c r="D1862" s="5"/>
      <c r="E1862" s="5"/>
      <c r="F1862" s="5"/>
      <c r="G1862" s="5"/>
      <c r="H1862" s="5"/>
      <c r="I1862" s="5"/>
      <c r="J1862" s="5"/>
      <c r="K1862" s="5"/>
    </row>
    <row r="1863" spans="1:21" x14ac:dyDescent="0.3">
      <c r="A1863" s="6" t="s">
        <v>14</v>
      </c>
      <c r="B1863" s="7"/>
      <c r="C1863" s="7" t="s">
        <v>15</v>
      </c>
      <c r="D1863" s="5"/>
      <c r="E1863" s="5"/>
      <c r="F1863" s="5"/>
      <c r="G1863" s="5"/>
      <c r="H1863" s="5"/>
      <c r="I1863" s="5"/>
      <c r="J1863" s="5"/>
      <c r="K1863" s="5"/>
    </row>
    <row r="1864" spans="1:21" x14ac:dyDescent="0.3">
      <c r="A1864" s="6" t="s">
        <v>16</v>
      </c>
      <c r="B1864" s="7"/>
      <c r="C1864" s="7" t="s">
        <v>907</v>
      </c>
      <c r="D1864" s="5"/>
      <c r="E1864" s="5"/>
      <c r="F1864" s="5"/>
      <c r="G1864" s="5"/>
      <c r="H1864" s="5"/>
      <c r="I1864" s="5"/>
      <c r="J1864" s="5"/>
      <c r="K1864" s="5"/>
    </row>
    <row r="1865" spans="1:21" x14ac:dyDescent="0.3">
      <c r="A1865" s="6" t="s">
        <v>18</v>
      </c>
      <c r="B1865" s="7"/>
      <c r="C1865" s="7" t="s">
        <v>51</v>
      </c>
      <c r="D1865" s="5"/>
      <c r="E1865" s="5"/>
      <c r="F1865" s="5"/>
      <c r="G1865" s="5"/>
      <c r="H1865" s="5"/>
      <c r="I1865" s="5"/>
      <c r="J1865" s="5"/>
      <c r="K1865" s="5"/>
    </row>
    <row r="1866" spans="1:21" x14ac:dyDescent="0.3">
      <c r="A1866" s="6" t="s">
        <v>20</v>
      </c>
      <c r="B1866" s="7"/>
      <c r="C1866" s="7"/>
      <c r="D1866" s="5"/>
      <c r="E1866" s="5"/>
      <c r="F1866" s="5"/>
      <c r="G1866" s="5"/>
      <c r="H1866" s="5"/>
      <c r="I1866" s="5"/>
      <c r="J1866" s="5"/>
      <c r="K1866" s="5"/>
    </row>
    <row r="1867" spans="1:21" x14ac:dyDescent="0.3">
      <c r="A1867" s="6" t="s">
        <v>21</v>
      </c>
      <c r="B1867" s="7"/>
      <c r="C1867" s="7">
        <v>1.17</v>
      </c>
      <c r="D1867" s="5"/>
      <c r="E1867" s="5"/>
      <c r="F1867" s="5"/>
      <c r="G1867" s="5"/>
      <c r="H1867" s="5"/>
      <c r="I1867" s="5"/>
      <c r="J1867" s="5"/>
      <c r="K1867" s="5"/>
    </row>
    <row r="1868" spans="1:21" x14ac:dyDescent="0.3">
      <c r="A1868" s="6" t="s">
        <v>22</v>
      </c>
      <c r="B1868" s="7"/>
      <c r="C1868" s="7">
        <v>1.17</v>
      </c>
      <c r="D1868" s="5"/>
      <c r="E1868" s="5"/>
      <c r="F1868" s="5"/>
      <c r="G1868" s="5"/>
      <c r="H1868" s="5"/>
      <c r="I1868" s="5"/>
      <c r="J1868" s="5"/>
      <c r="K1868" s="5"/>
    </row>
    <row r="1869" spans="1:21" ht="27.6" x14ac:dyDescent="0.3">
      <c r="A1869" s="9"/>
      <c r="B1869" s="9" t="s">
        <v>5</v>
      </c>
      <c r="C1869" s="9" t="s">
        <v>10</v>
      </c>
      <c r="D1869" s="9" t="s">
        <v>16</v>
      </c>
      <c r="E1869" s="10" t="s">
        <v>18</v>
      </c>
      <c r="F1869" s="11" t="s">
        <v>21</v>
      </c>
      <c r="G1869" s="11" t="s">
        <v>22</v>
      </c>
      <c r="H1869" s="11" t="s">
        <v>23</v>
      </c>
      <c r="I1869" s="11" t="s">
        <v>24</v>
      </c>
      <c r="J1869" s="11" t="s">
        <v>21</v>
      </c>
      <c r="K1869" s="11" t="s">
        <v>22</v>
      </c>
      <c r="P1869" t="s">
        <v>21</v>
      </c>
      <c r="S1869" s="1" t="s">
        <v>23</v>
      </c>
      <c r="U1869" t="s">
        <v>24</v>
      </c>
    </row>
    <row r="1870" spans="1:21" ht="26.4" x14ac:dyDescent="0.3">
      <c r="A1870" s="16" t="s">
        <v>65</v>
      </c>
      <c r="B1870" s="16" t="s">
        <v>927</v>
      </c>
      <c r="C1870" s="16" t="s">
        <v>928</v>
      </c>
      <c r="D1870" s="16" t="s">
        <v>68</v>
      </c>
      <c r="E1870" s="17" t="s">
        <v>29</v>
      </c>
      <c r="F1870" s="14">
        <f t="shared" ref="F1870:F1881" si="722">G1870</f>
        <v>167.6</v>
      </c>
      <c r="G1870" s="14">
        <f t="shared" ref="G1870:G1881" si="723">ROUND($N$4*P1870,2)</f>
        <v>167.6</v>
      </c>
      <c r="H1870" s="14" t="str">
        <f t="shared" ref="H1870:H1881" si="724">S1870</f>
        <v>0,0024</v>
      </c>
      <c r="I1870" s="14" t="str">
        <f t="shared" ref="I1870:I1881" si="725">U1870</f>
        <v>0,0000</v>
      </c>
      <c r="J1870" s="19">
        <f t="shared" ref="J1870:J1880" si="726">TRUNC(F1870*H1870,2)</f>
        <v>0.4</v>
      </c>
      <c r="K1870" s="19">
        <f t="shared" ref="K1870:K1881" si="727">J1870</f>
        <v>0.4</v>
      </c>
      <c r="P1870" t="s">
        <v>929</v>
      </c>
      <c r="S1870" s="3" t="s">
        <v>930</v>
      </c>
      <c r="U1870" t="s">
        <v>56</v>
      </c>
    </row>
    <row r="1871" spans="1:21" ht="26.4" x14ac:dyDescent="0.3">
      <c r="A1871" s="16" t="s">
        <v>65</v>
      </c>
      <c r="B1871" s="16" t="s">
        <v>931</v>
      </c>
      <c r="C1871" s="16" t="s">
        <v>932</v>
      </c>
      <c r="D1871" s="16" t="s">
        <v>68</v>
      </c>
      <c r="E1871" s="17" t="s">
        <v>29</v>
      </c>
      <c r="F1871" s="14">
        <f t="shared" si="722"/>
        <v>54.88</v>
      </c>
      <c r="G1871" s="14">
        <f t="shared" si="723"/>
        <v>54.88</v>
      </c>
      <c r="H1871" s="14" t="str">
        <f t="shared" si="724"/>
        <v>0,0002</v>
      </c>
      <c r="I1871" s="14" t="str">
        <f t="shared" si="725"/>
        <v>0,0000</v>
      </c>
      <c r="J1871" s="19">
        <f t="shared" si="726"/>
        <v>0.01</v>
      </c>
      <c r="K1871" s="19">
        <f t="shared" si="727"/>
        <v>0.01</v>
      </c>
      <c r="P1871" t="s">
        <v>933</v>
      </c>
      <c r="S1871" s="3" t="s">
        <v>934</v>
      </c>
      <c r="U1871" t="s">
        <v>56</v>
      </c>
    </row>
    <row r="1872" spans="1:21" ht="26.4" x14ac:dyDescent="0.3">
      <c r="A1872" s="16" t="s">
        <v>65</v>
      </c>
      <c r="B1872" s="16" t="s">
        <v>935</v>
      </c>
      <c r="C1872" s="16" t="s">
        <v>936</v>
      </c>
      <c r="D1872" s="16" t="s">
        <v>68</v>
      </c>
      <c r="E1872" s="17" t="s">
        <v>29</v>
      </c>
      <c r="F1872" s="14">
        <f t="shared" si="722"/>
        <v>96.07</v>
      </c>
      <c r="G1872" s="14">
        <f t="shared" si="723"/>
        <v>96.07</v>
      </c>
      <c r="H1872" s="14" t="str">
        <f t="shared" si="724"/>
        <v>0,0022</v>
      </c>
      <c r="I1872" s="14" t="str">
        <f t="shared" si="725"/>
        <v>0,0000</v>
      </c>
      <c r="J1872" s="19">
        <f t="shared" si="726"/>
        <v>0.21</v>
      </c>
      <c r="K1872" s="19">
        <f t="shared" si="727"/>
        <v>0.21</v>
      </c>
      <c r="P1872" t="s">
        <v>937</v>
      </c>
      <c r="S1872" s="3" t="s">
        <v>938</v>
      </c>
      <c r="U1872" t="s">
        <v>56</v>
      </c>
    </row>
    <row r="1873" spans="1:21" ht="26.4" x14ac:dyDescent="0.3">
      <c r="A1873" s="16" t="s">
        <v>65</v>
      </c>
      <c r="B1873" s="16" t="s">
        <v>939</v>
      </c>
      <c r="C1873" s="16" t="s">
        <v>940</v>
      </c>
      <c r="D1873" s="16" t="s">
        <v>68</v>
      </c>
      <c r="E1873" s="17" t="s">
        <v>29</v>
      </c>
      <c r="F1873" s="14">
        <f t="shared" si="722"/>
        <v>37.81</v>
      </c>
      <c r="G1873" s="14">
        <f t="shared" si="723"/>
        <v>37.81</v>
      </c>
      <c r="H1873" s="14" t="str">
        <f t="shared" si="724"/>
        <v>0,0003</v>
      </c>
      <c r="I1873" s="14" t="str">
        <f t="shared" si="725"/>
        <v>0,0000</v>
      </c>
      <c r="J1873" s="19">
        <f t="shared" si="726"/>
        <v>0.01</v>
      </c>
      <c r="K1873" s="19">
        <f t="shared" si="727"/>
        <v>0.01</v>
      </c>
      <c r="P1873" t="s">
        <v>941</v>
      </c>
      <c r="S1873" s="3" t="s">
        <v>942</v>
      </c>
      <c r="U1873" t="s">
        <v>56</v>
      </c>
    </row>
    <row r="1874" spans="1:21" ht="39.6" x14ac:dyDescent="0.3">
      <c r="A1874" s="16" t="s">
        <v>65</v>
      </c>
      <c r="B1874" s="16" t="s">
        <v>943</v>
      </c>
      <c r="C1874" s="16" t="s">
        <v>944</v>
      </c>
      <c r="D1874" s="16" t="s">
        <v>68</v>
      </c>
      <c r="E1874" s="17" t="s">
        <v>29</v>
      </c>
      <c r="F1874" s="14">
        <f t="shared" si="722"/>
        <v>281.10000000000002</v>
      </c>
      <c r="G1874" s="14">
        <f t="shared" si="723"/>
        <v>281.10000000000002</v>
      </c>
      <c r="H1874" s="14" t="str">
        <f t="shared" si="724"/>
        <v>0,0009</v>
      </c>
      <c r="I1874" s="14" t="str">
        <f t="shared" si="725"/>
        <v>0,0000</v>
      </c>
      <c r="J1874" s="19">
        <f t="shared" si="726"/>
        <v>0.25</v>
      </c>
      <c r="K1874" s="19">
        <f t="shared" si="727"/>
        <v>0.25</v>
      </c>
      <c r="P1874" t="s">
        <v>945</v>
      </c>
      <c r="S1874" s="3" t="s">
        <v>946</v>
      </c>
      <c r="U1874" t="s">
        <v>56</v>
      </c>
    </row>
    <row r="1875" spans="1:21" ht="39.6" x14ac:dyDescent="0.3">
      <c r="A1875" s="16" t="s">
        <v>65</v>
      </c>
      <c r="B1875" s="16" t="s">
        <v>947</v>
      </c>
      <c r="C1875" s="16" t="s">
        <v>948</v>
      </c>
      <c r="D1875" s="16" t="s">
        <v>68</v>
      </c>
      <c r="E1875" s="17" t="s">
        <v>29</v>
      </c>
      <c r="F1875" s="14">
        <f t="shared" si="722"/>
        <v>5.78</v>
      </c>
      <c r="G1875" s="14">
        <f t="shared" si="723"/>
        <v>5.78</v>
      </c>
      <c r="H1875" s="14" t="str">
        <f t="shared" si="724"/>
        <v>0,0008</v>
      </c>
      <c r="I1875" s="14" t="str">
        <f t="shared" si="725"/>
        <v>0,0000</v>
      </c>
      <c r="J1875" s="19">
        <f t="shared" si="726"/>
        <v>0</v>
      </c>
      <c r="K1875" s="19">
        <f t="shared" si="727"/>
        <v>0</v>
      </c>
      <c r="P1875" t="s">
        <v>949</v>
      </c>
      <c r="S1875" s="3" t="s">
        <v>726</v>
      </c>
      <c r="U1875" t="s">
        <v>56</v>
      </c>
    </row>
    <row r="1876" spans="1:21" ht="39.6" x14ac:dyDescent="0.3">
      <c r="A1876" s="16" t="s">
        <v>65</v>
      </c>
      <c r="B1876" s="16" t="s">
        <v>950</v>
      </c>
      <c r="C1876" s="16" t="s">
        <v>951</v>
      </c>
      <c r="D1876" s="16" t="s">
        <v>68</v>
      </c>
      <c r="E1876" s="17" t="s">
        <v>29</v>
      </c>
      <c r="F1876" s="14">
        <f t="shared" si="722"/>
        <v>2.54</v>
      </c>
      <c r="G1876" s="14">
        <f t="shared" si="723"/>
        <v>2.54</v>
      </c>
      <c r="H1876" s="14" t="str">
        <f t="shared" si="724"/>
        <v>0,0001</v>
      </c>
      <c r="I1876" s="14" t="str">
        <f t="shared" si="725"/>
        <v>0,0000</v>
      </c>
      <c r="J1876" s="19">
        <f t="shared" si="726"/>
        <v>0</v>
      </c>
      <c r="K1876" s="19">
        <f t="shared" si="727"/>
        <v>0</v>
      </c>
      <c r="P1876" t="s">
        <v>952</v>
      </c>
      <c r="S1876" s="3" t="s">
        <v>297</v>
      </c>
      <c r="U1876" t="s">
        <v>56</v>
      </c>
    </row>
    <row r="1877" spans="1:21" ht="92.4" x14ac:dyDescent="0.3">
      <c r="A1877" s="16" t="s">
        <v>65</v>
      </c>
      <c r="B1877" s="16" t="s">
        <v>953</v>
      </c>
      <c r="C1877" s="16" t="s">
        <v>954</v>
      </c>
      <c r="D1877" s="16" t="s">
        <v>68</v>
      </c>
      <c r="E1877" s="17" t="s">
        <v>29</v>
      </c>
      <c r="F1877" s="14">
        <f t="shared" si="722"/>
        <v>26.32</v>
      </c>
      <c r="G1877" s="14">
        <f t="shared" si="723"/>
        <v>26.32</v>
      </c>
      <c r="H1877" s="14" t="str">
        <f t="shared" si="724"/>
        <v>0,0014</v>
      </c>
      <c r="I1877" s="14" t="str">
        <f t="shared" si="725"/>
        <v>0,0000</v>
      </c>
      <c r="J1877" s="19">
        <f t="shared" si="726"/>
        <v>0.03</v>
      </c>
      <c r="K1877" s="19">
        <f t="shared" si="727"/>
        <v>0.03</v>
      </c>
      <c r="P1877" t="s">
        <v>955</v>
      </c>
      <c r="S1877" s="3" t="s">
        <v>55</v>
      </c>
      <c r="U1877" t="s">
        <v>56</v>
      </c>
    </row>
    <row r="1878" spans="1:21" ht="92.4" x14ac:dyDescent="0.3">
      <c r="A1878" s="16" t="s">
        <v>65</v>
      </c>
      <c r="B1878" s="16" t="s">
        <v>956</v>
      </c>
      <c r="C1878" s="16" t="s">
        <v>954</v>
      </c>
      <c r="D1878" s="16" t="s">
        <v>68</v>
      </c>
      <c r="E1878" s="17" t="s">
        <v>29</v>
      </c>
      <c r="F1878" s="14">
        <f t="shared" si="722"/>
        <v>8.49</v>
      </c>
      <c r="G1878" s="14">
        <f t="shared" si="723"/>
        <v>8.49</v>
      </c>
      <c r="H1878" s="14" t="str">
        <f t="shared" si="724"/>
        <v>0,0003</v>
      </c>
      <c r="I1878" s="14" t="str">
        <f t="shared" si="725"/>
        <v>0,0000</v>
      </c>
      <c r="J1878" s="19">
        <f t="shared" si="726"/>
        <v>0</v>
      </c>
      <c r="K1878" s="19">
        <f t="shared" si="727"/>
        <v>0</v>
      </c>
      <c r="P1878" t="s">
        <v>957</v>
      </c>
      <c r="S1878" s="3" t="s">
        <v>942</v>
      </c>
      <c r="U1878" t="s">
        <v>56</v>
      </c>
    </row>
    <row r="1879" spans="1:21" ht="52.8" x14ac:dyDescent="0.3">
      <c r="A1879" s="16" t="s">
        <v>65</v>
      </c>
      <c r="B1879" s="16" t="s">
        <v>959</v>
      </c>
      <c r="C1879" s="16" t="s">
        <v>960</v>
      </c>
      <c r="D1879" s="16" t="s">
        <v>68</v>
      </c>
      <c r="E1879" s="17" t="s">
        <v>29</v>
      </c>
      <c r="F1879" s="14">
        <f t="shared" si="722"/>
        <v>163.93</v>
      </c>
      <c r="G1879" s="14">
        <f t="shared" si="723"/>
        <v>163.93</v>
      </c>
      <c r="H1879" s="14" t="str">
        <f t="shared" si="724"/>
        <v>0,0007</v>
      </c>
      <c r="I1879" s="14" t="str">
        <f t="shared" si="725"/>
        <v>0,0000</v>
      </c>
      <c r="J1879" s="19">
        <f t="shared" si="726"/>
        <v>0.11</v>
      </c>
      <c r="K1879" s="19">
        <f t="shared" si="727"/>
        <v>0.11</v>
      </c>
      <c r="P1879" t="s">
        <v>961</v>
      </c>
      <c r="S1879" s="3" t="s">
        <v>309</v>
      </c>
      <c r="U1879" t="s">
        <v>56</v>
      </c>
    </row>
    <row r="1880" spans="1:21" ht="39.6" x14ac:dyDescent="0.3">
      <c r="A1880" s="16" t="s">
        <v>65</v>
      </c>
      <c r="B1880" s="16" t="s">
        <v>962</v>
      </c>
      <c r="C1880" s="16" t="s">
        <v>963</v>
      </c>
      <c r="D1880" s="16" t="s">
        <v>68</v>
      </c>
      <c r="E1880" s="17" t="s">
        <v>29</v>
      </c>
      <c r="F1880" s="14">
        <f t="shared" si="722"/>
        <v>73.77</v>
      </c>
      <c r="G1880" s="14">
        <f t="shared" si="723"/>
        <v>73.77</v>
      </c>
      <c r="H1880" s="14" t="str">
        <f t="shared" si="724"/>
        <v>0,0002</v>
      </c>
      <c r="I1880" s="14" t="str">
        <f t="shared" si="725"/>
        <v>0,0000</v>
      </c>
      <c r="J1880" s="19">
        <f t="shared" si="726"/>
        <v>0.01</v>
      </c>
      <c r="K1880" s="19">
        <f t="shared" si="727"/>
        <v>0.01</v>
      </c>
      <c r="P1880" t="s">
        <v>964</v>
      </c>
      <c r="S1880" s="3" t="s">
        <v>934</v>
      </c>
      <c r="U1880" t="s">
        <v>56</v>
      </c>
    </row>
    <row r="1881" spans="1:21" ht="26.4" x14ac:dyDescent="0.3">
      <c r="A1881" s="12" t="s">
        <v>25</v>
      </c>
      <c r="B1881" s="12" t="s">
        <v>77</v>
      </c>
      <c r="C1881" s="12" t="s">
        <v>78</v>
      </c>
      <c r="D1881" s="12" t="s">
        <v>28</v>
      </c>
      <c r="E1881" s="13" t="s">
        <v>29</v>
      </c>
      <c r="F1881" s="14">
        <f t="shared" si="722"/>
        <v>15.15</v>
      </c>
      <c r="G1881" s="14">
        <f t="shared" si="723"/>
        <v>15.15</v>
      </c>
      <c r="H1881" s="14" t="str">
        <f t="shared" si="724"/>
        <v>0,0085</v>
      </c>
      <c r="I1881" s="14" t="str">
        <f t="shared" si="725"/>
        <v>3,0000</v>
      </c>
      <c r="J1881" s="19">
        <f>TRUNC(F1881*H1881,2)+(F1881*H1881*3%)+0.02</f>
        <v>0.14386325</v>
      </c>
      <c r="K1881" s="19">
        <f t="shared" si="727"/>
        <v>0.14386325</v>
      </c>
      <c r="P1881" t="s">
        <v>79</v>
      </c>
      <c r="S1881" s="2" t="s">
        <v>965</v>
      </c>
      <c r="U1881" t="s">
        <v>198</v>
      </c>
    </row>
    <row r="1883" spans="1:21" x14ac:dyDescent="0.3">
      <c r="A1883" s="4" t="s">
        <v>966</v>
      </c>
      <c r="B1883" s="5"/>
      <c r="C1883" s="5"/>
      <c r="D1883" s="5"/>
      <c r="E1883" s="5"/>
      <c r="F1883" s="5"/>
      <c r="G1883" s="5"/>
      <c r="H1883" s="5"/>
      <c r="I1883" s="5"/>
      <c r="J1883" s="5"/>
      <c r="K1883" s="5"/>
    </row>
    <row r="1884" spans="1:21" x14ac:dyDescent="0.3">
      <c r="A1884" s="6" t="s">
        <v>5</v>
      </c>
      <c r="B1884" s="7"/>
      <c r="C1884" s="7" t="s">
        <v>967</v>
      </c>
      <c r="D1884" s="5"/>
      <c r="E1884" s="5"/>
      <c r="F1884" s="5"/>
      <c r="G1884" s="5"/>
      <c r="H1884" s="5"/>
      <c r="I1884" s="5"/>
      <c r="J1884" s="5"/>
      <c r="K1884" s="5"/>
    </row>
    <row r="1885" spans="1:21" x14ac:dyDescent="0.3">
      <c r="A1885" s="6" t="s">
        <v>10</v>
      </c>
      <c r="B1885" s="7"/>
      <c r="C1885" s="7" t="s">
        <v>968</v>
      </c>
      <c r="D1885" s="5"/>
      <c r="E1885" s="5"/>
      <c r="F1885" s="5"/>
      <c r="G1885" s="5"/>
      <c r="H1885" s="5"/>
      <c r="I1885" s="5"/>
      <c r="J1885" s="5"/>
      <c r="K1885" s="5"/>
    </row>
    <row r="1886" spans="1:21" x14ac:dyDescent="0.3">
      <c r="A1886" s="6" t="s">
        <v>12</v>
      </c>
      <c r="B1886" s="7"/>
      <c r="C1886" s="7" t="s">
        <v>13</v>
      </c>
      <c r="D1886" s="5"/>
      <c r="E1886" s="5"/>
      <c r="F1886" s="5"/>
      <c r="G1886" s="5"/>
      <c r="H1886" s="5"/>
      <c r="I1886" s="5"/>
      <c r="J1886" s="5"/>
      <c r="K1886" s="5"/>
    </row>
    <row r="1887" spans="1:21" x14ac:dyDescent="0.3">
      <c r="A1887" s="6" t="s">
        <v>14</v>
      </c>
      <c r="B1887" s="7"/>
      <c r="C1887" s="7" t="s">
        <v>15</v>
      </c>
      <c r="D1887" s="5"/>
      <c r="E1887" s="5"/>
      <c r="F1887" s="5"/>
      <c r="G1887" s="5"/>
      <c r="H1887" s="5"/>
      <c r="I1887" s="5"/>
      <c r="J1887" s="5"/>
      <c r="K1887" s="5"/>
    </row>
    <row r="1888" spans="1:21" x14ac:dyDescent="0.3">
      <c r="A1888" s="6" t="s">
        <v>16</v>
      </c>
      <c r="B1888" s="7"/>
      <c r="C1888" s="7" t="s">
        <v>907</v>
      </c>
      <c r="D1888" s="5"/>
      <c r="E1888" s="5"/>
      <c r="F1888" s="5"/>
      <c r="G1888" s="5"/>
      <c r="H1888" s="5"/>
      <c r="I1888" s="5"/>
      <c r="J1888" s="5"/>
      <c r="K1888" s="5"/>
    </row>
    <row r="1889" spans="1:21" x14ac:dyDescent="0.3">
      <c r="A1889" s="6" t="s">
        <v>18</v>
      </c>
      <c r="B1889" s="7"/>
      <c r="C1889" s="7" t="s">
        <v>159</v>
      </c>
      <c r="D1889" s="5"/>
      <c r="E1889" s="5"/>
      <c r="F1889" s="5"/>
      <c r="G1889" s="5"/>
      <c r="H1889" s="5"/>
      <c r="I1889" s="5"/>
      <c r="J1889" s="5"/>
      <c r="K1889" s="5"/>
    </row>
    <row r="1890" spans="1:21" x14ac:dyDescent="0.3">
      <c r="A1890" s="6" t="s">
        <v>20</v>
      </c>
      <c r="B1890" s="7"/>
      <c r="C1890" s="7"/>
      <c r="D1890" s="5"/>
      <c r="E1890" s="5"/>
      <c r="F1890" s="5"/>
      <c r="G1890" s="5"/>
      <c r="H1890" s="5"/>
      <c r="I1890" s="5"/>
      <c r="J1890" s="5"/>
      <c r="K1890" s="5"/>
    </row>
    <row r="1891" spans="1:21" x14ac:dyDescent="0.3">
      <c r="A1891" s="6" t="s">
        <v>21</v>
      </c>
      <c r="B1891" s="7"/>
      <c r="C1891" s="7">
        <v>5.76</v>
      </c>
      <c r="D1891" s="5"/>
      <c r="E1891" s="5"/>
      <c r="F1891" s="5"/>
      <c r="G1891" s="5"/>
      <c r="H1891" s="5"/>
      <c r="I1891" s="5"/>
      <c r="J1891" s="5"/>
      <c r="K1891" s="5"/>
    </row>
    <row r="1892" spans="1:21" x14ac:dyDescent="0.3">
      <c r="A1892" s="6" t="s">
        <v>22</v>
      </c>
      <c r="B1892" s="7"/>
      <c r="C1892" s="7">
        <v>5.76</v>
      </c>
      <c r="D1892" s="5"/>
      <c r="E1892" s="5"/>
      <c r="F1892" s="5"/>
      <c r="G1892" s="5"/>
      <c r="H1892" s="5"/>
      <c r="I1892" s="5"/>
      <c r="J1892" s="5"/>
      <c r="K1892" s="5"/>
    </row>
    <row r="1893" spans="1:21" ht="27.6" x14ac:dyDescent="0.3">
      <c r="A1893" s="9"/>
      <c r="B1893" s="9" t="s">
        <v>5</v>
      </c>
      <c r="C1893" s="9" t="s">
        <v>10</v>
      </c>
      <c r="D1893" s="9" t="s">
        <v>16</v>
      </c>
      <c r="E1893" s="10" t="s">
        <v>18</v>
      </c>
      <c r="F1893" s="11" t="s">
        <v>21</v>
      </c>
      <c r="G1893" s="11" t="s">
        <v>22</v>
      </c>
      <c r="H1893" s="11" t="s">
        <v>23</v>
      </c>
      <c r="I1893" s="11" t="s">
        <v>24</v>
      </c>
      <c r="J1893" s="11" t="s">
        <v>21</v>
      </c>
      <c r="K1893" s="11" t="s">
        <v>22</v>
      </c>
      <c r="P1893" t="s">
        <v>21</v>
      </c>
      <c r="S1893" s="1" t="s">
        <v>23</v>
      </c>
      <c r="U1893" t="s">
        <v>24</v>
      </c>
    </row>
    <row r="1894" spans="1:21" ht="26.4" x14ac:dyDescent="0.3">
      <c r="A1894" s="16" t="s">
        <v>65</v>
      </c>
      <c r="B1894" s="16" t="s">
        <v>927</v>
      </c>
      <c r="C1894" s="16" t="s">
        <v>928</v>
      </c>
      <c r="D1894" s="16" t="s">
        <v>68</v>
      </c>
      <c r="E1894" s="17" t="s">
        <v>29</v>
      </c>
      <c r="F1894" s="14">
        <f t="shared" ref="F1894:F1905" si="728">G1894</f>
        <v>167.6</v>
      </c>
      <c r="G1894" s="14">
        <f t="shared" ref="G1894:G1905" si="729">ROUND($N$4*P1894,2)</f>
        <v>167.6</v>
      </c>
      <c r="H1894" s="14" t="str">
        <f t="shared" ref="H1894:H1905" si="730">S1894</f>
        <v>0,0119</v>
      </c>
      <c r="I1894" s="14" t="str">
        <f t="shared" ref="I1894:I1905" si="731">U1894</f>
        <v>0,0000</v>
      </c>
      <c r="J1894" s="19">
        <f t="shared" ref="J1894:J1904" si="732">TRUNC(F1894*H1894,2)</f>
        <v>1.99</v>
      </c>
      <c r="K1894" s="19">
        <f t="shared" ref="K1894:K1905" si="733">J1894</f>
        <v>1.99</v>
      </c>
      <c r="P1894" t="s">
        <v>929</v>
      </c>
      <c r="S1894" s="3" t="s">
        <v>969</v>
      </c>
      <c r="U1894" t="s">
        <v>56</v>
      </c>
    </row>
    <row r="1895" spans="1:21" ht="26.4" x14ac:dyDescent="0.3">
      <c r="A1895" s="16" t="s">
        <v>65</v>
      </c>
      <c r="B1895" s="16" t="s">
        <v>931</v>
      </c>
      <c r="C1895" s="16" t="s">
        <v>932</v>
      </c>
      <c r="D1895" s="16" t="s">
        <v>68</v>
      </c>
      <c r="E1895" s="17" t="s">
        <v>29</v>
      </c>
      <c r="F1895" s="14">
        <f t="shared" si="728"/>
        <v>54.88</v>
      </c>
      <c r="G1895" s="14">
        <f t="shared" si="729"/>
        <v>54.88</v>
      </c>
      <c r="H1895" s="14" t="str">
        <f t="shared" si="730"/>
        <v>0,0009</v>
      </c>
      <c r="I1895" s="14" t="str">
        <f t="shared" si="731"/>
        <v>0,0000</v>
      </c>
      <c r="J1895" s="19">
        <f t="shared" si="732"/>
        <v>0.04</v>
      </c>
      <c r="K1895" s="19">
        <f t="shared" si="733"/>
        <v>0.04</v>
      </c>
      <c r="P1895" t="s">
        <v>933</v>
      </c>
      <c r="S1895" s="3" t="s">
        <v>946</v>
      </c>
      <c r="U1895" t="s">
        <v>56</v>
      </c>
    </row>
    <row r="1896" spans="1:21" ht="26.4" x14ac:dyDescent="0.3">
      <c r="A1896" s="16" t="s">
        <v>65</v>
      </c>
      <c r="B1896" s="16" t="s">
        <v>935</v>
      </c>
      <c r="C1896" s="16" t="s">
        <v>936</v>
      </c>
      <c r="D1896" s="16" t="s">
        <v>68</v>
      </c>
      <c r="E1896" s="17" t="s">
        <v>29</v>
      </c>
      <c r="F1896" s="14">
        <f t="shared" si="728"/>
        <v>96.07</v>
      </c>
      <c r="G1896" s="14">
        <f t="shared" si="729"/>
        <v>96.07</v>
      </c>
      <c r="H1896" s="14" t="str">
        <f t="shared" si="730"/>
        <v>0,0097</v>
      </c>
      <c r="I1896" s="14" t="str">
        <f t="shared" si="731"/>
        <v>0,0000</v>
      </c>
      <c r="J1896" s="19">
        <f t="shared" si="732"/>
        <v>0.93</v>
      </c>
      <c r="K1896" s="19">
        <f t="shared" si="733"/>
        <v>0.93</v>
      </c>
      <c r="P1896" t="s">
        <v>937</v>
      </c>
      <c r="S1896" s="3" t="s">
        <v>970</v>
      </c>
      <c r="U1896" t="s">
        <v>56</v>
      </c>
    </row>
    <row r="1897" spans="1:21" ht="26.4" x14ac:dyDescent="0.3">
      <c r="A1897" s="16" t="s">
        <v>65</v>
      </c>
      <c r="B1897" s="16" t="s">
        <v>939</v>
      </c>
      <c r="C1897" s="16" t="s">
        <v>940</v>
      </c>
      <c r="D1897" s="16" t="s">
        <v>68</v>
      </c>
      <c r="E1897" s="17" t="s">
        <v>29</v>
      </c>
      <c r="F1897" s="14">
        <f t="shared" si="728"/>
        <v>37.81</v>
      </c>
      <c r="G1897" s="14">
        <f t="shared" si="729"/>
        <v>37.81</v>
      </c>
      <c r="H1897" s="14" t="str">
        <f t="shared" si="730"/>
        <v>0,0032</v>
      </c>
      <c r="I1897" s="14" t="str">
        <f t="shared" si="731"/>
        <v>0,0000</v>
      </c>
      <c r="J1897" s="19">
        <f t="shared" si="732"/>
        <v>0.12</v>
      </c>
      <c r="K1897" s="19">
        <f t="shared" si="733"/>
        <v>0.12</v>
      </c>
      <c r="P1897" t="s">
        <v>941</v>
      </c>
      <c r="S1897" s="3" t="s">
        <v>958</v>
      </c>
      <c r="U1897" t="s">
        <v>56</v>
      </c>
    </row>
    <row r="1898" spans="1:21" ht="39.6" x14ac:dyDescent="0.3">
      <c r="A1898" s="16" t="s">
        <v>65</v>
      </c>
      <c r="B1898" s="16" t="s">
        <v>943</v>
      </c>
      <c r="C1898" s="16" t="s">
        <v>944</v>
      </c>
      <c r="D1898" s="16" t="s">
        <v>68</v>
      </c>
      <c r="E1898" s="17" t="s">
        <v>29</v>
      </c>
      <c r="F1898" s="14">
        <f t="shared" si="728"/>
        <v>281.10000000000002</v>
      </c>
      <c r="G1898" s="14">
        <f t="shared" si="729"/>
        <v>281.10000000000002</v>
      </c>
      <c r="H1898" s="14" t="str">
        <f t="shared" si="730"/>
        <v>0,0043</v>
      </c>
      <c r="I1898" s="14" t="str">
        <f t="shared" si="731"/>
        <v>0,0000</v>
      </c>
      <c r="J1898" s="19">
        <f t="shared" si="732"/>
        <v>1.2</v>
      </c>
      <c r="K1898" s="19">
        <f t="shared" si="733"/>
        <v>1.2</v>
      </c>
      <c r="P1898" t="s">
        <v>945</v>
      </c>
      <c r="S1898" s="3" t="s">
        <v>971</v>
      </c>
      <c r="U1898" t="s">
        <v>56</v>
      </c>
    </row>
    <row r="1899" spans="1:21" ht="39.6" x14ac:dyDescent="0.3">
      <c r="A1899" s="16" t="s">
        <v>65</v>
      </c>
      <c r="B1899" s="16" t="s">
        <v>947</v>
      </c>
      <c r="C1899" s="16" t="s">
        <v>948</v>
      </c>
      <c r="D1899" s="16" t="s">
        <v>68</v>
      </c>
      <c r="E1899" s="17" t="s">
        <v>29</v>
      </c>
      <c r="F1899" s="14">
        <f t="shared" si="728"/>
        <v>5.78</v>
      </c>
      <c r="G1899" s="14">
        <f t="shared" si="729"/>
        <v>5.78</v>
      </c>
      <c r="H1899" s="14" t="str">
        <f t="shared" si="730"/>
        <v>0,0040</v>
      </c>
      <c r="I1899" s="14" t="str">
        <f t="shared" si="731"/>
        <v>0,0000</v>
      </c>
      <c r="J1899" s="19">
        <f t="shared" si="732"/>
        <v>0.02</v>
      </c>
      <c r="K1899" s="19">
        <f t="shared" si="733"/>
        <v>0.02</v>
      </c>
      <c r="P1899" t="s">
        <v>949</v>
      </c>
      <c r="S1899" s="3" t="s">
        <v>333</v>
      </c>
      <c r="U1899" t="s">
        <v>56</v>
      </c>
    </row>
    <row r="1900" spans="1:21" ht="39.6" x14ac:dyDescent="0.3">
      <c r="A1900" s="16" t="s">
        <v>65</v>
      </c>
      <c r="B1900" s="16" t="s">
        <v>950</v>
      </c>
      <c r="C1900" s="16" t="s">
        <v>951</v>
      </c>
      <c r="D1900" s="16" t="s">
        <v>68</v>
      </c>
      <c r="E1900" s="17" t="s">
        <v>29</v>
      </c>
      <c r="F1900" s="14">
        <f t="shared" si="728"/>
        <v>2.54</v>
      </c>
      <c r="G1900" s="14">
        <f t="shared" si="729"/>
        <v>2.54</v>
      </c>
      <c r="H1900" s="14" t="str">
        <f t="shared" si="730"/>
        <v>0,0003</v>
      </c>
      <c r="I1900" s="14" t="str">
        <f t="shared" si="731"/>
        <v>0,0000</v>
      </c>
      <c r="J1900" s="19">
        <f t="shared" si="732"/>
        <v>0</v>
      </c>
      <c r="K1900" s="19">
        <f t="shared" si="733"/>
        <v>0</v>
      </c>
      <c r="P1900" t="s">
        <v>952</v>
      </c>
      <c r="S1900" s="3" t="s">
        <v>942</v>
      </c>
      <c r="U1900" t="s">
        <v>56</v>
      </c>
    </row>
    <row r="1901" spans="1:21" ht="92.4" x14ac:dyDescent="0.3">
      <c r="A1901" s="16" t="s">
        <v>65</v>
      </c>
      <c r="B1901" s="16" t="s">
        <v>953</v>
      </c>
      <c r="C1901" s="16" t="s">
        <v>954</v>
      </c>
      <c r="D1901" s="16" t="s">
        <v>68</v>
      </c>
      <c r="E1901" s="17" t="s">
        <v>29</v>
      </c>
      <c r="F1901" s="14">
        <f t="shared" si="728"/>
        <v>26.32</v>
      </c>
      <c r="G1901" s="14">
        <f t="shared" si="729"/>
        <v>26.32</v>
      </c>
      <c r="H1901" s="14" t="str">
        <f t="shared" si="730"/>
        <v>0,0057</v>
      </c>
      <c r="I1901" s="14" t="str">
        <f t="shared" si="731"/>
        <v>0,0000</v>
      </c>
      <c r="J1901" s="19">
        <f t="shared" si="732"/>
        <v>0.15</v>
      </c>
      <c r="K1901" s="19">
        <f t="shared" si="733"/>
        <v>0.15</v>
      </c>
      <c r="P1901" t="s">
        <v>955</v>
      </c>
      <c r="S1901" s="3" t="s">
        <v>972</v>
      </c>
      <c r="U1901" t="s">
        <v>56</v>
      </c>
    </row>
    <row r="1902" spans="1:21" ht="92.4" x14ac:dyDescent="0.3">
      <c r="A1902" s="16" t="s">
        <v>65</v>
      </c>
      <c r="B1902" s="16" t="s">
        <v>956</v>
      </c>
      <c r="C1902" s="16" t="s">
        <v>954</v>
      </c>
      <c r="D1902" s="16" t="s">
        <v>68</v>
      </c>
      <c r="E1902" s="17" t="s">
        <v>29</v>
      </c>
      <c r="F1902" s="14">
        <f t="shared" si="728"/>
        <v>8.49</v>
      </c>
      <c r="G1902" s="14">
        <f t="shared" si="729"/>
        <v>8.49</v>
      </c>
      <c r="H1902" s="14" t="str">
        <f t="shared" si="730"/>
        <v>0,0029</v>
      </c>
      <c r="I1902" s="14" t="str">
        <f t="shared" si="731"/>
        <v>0,0000</v>
      </c>
      <c r="J1902" s="19">
        <f t="shared" si="732"/>
        <v>0.02</v>
      </c>
      <c r="K1902" s="19">
        <f t="shared" si="733"/>
        <v>0.02</v>
      </c>
      <c r="P1902" t="s">
        <v>957</v>
      </c>
      <c r="S1902" s="3" t="s">
        <v>973</v>
      </c>
      <c r="U1902" t="s">
        <v>56</v>
      </c>
    </row>
    <row r="1903" spans="1:21" ht="52.8" x14ac:dyDescent="0.3">
      <c r="A1903" s="16" t="s">
        <v>65</v>
      </c>
      <c r="B1903" s="16" t="s">
        <v>959</v>
      </c>
      <c r="C1903" s="16" t="s">
        <v>960</v>
      </c>
      <c r="D1903" s="16" t="s">
        <v>68</v>
      </c>
      <c r="E1903" s="17" t="s">
        <v>29</v>
      </c>
      <c r="F1903" s="14">
        <f t="shared" si="728"/>
        <v>163.93</v>
      </c>
      <c r="G1903" s="14">
        <f t="shared" si="729"/>
        <v>163.93</v>
      </c>
      <c r="H1903" s="14" t="str">
        <f t="shared" si="730"/>
        <v>0,0033</v>
      </c>
      <c r="I1903" s="14" t="str">
        <f t="shared" si="731"/>
        <v>0,0000</v>
      </c>
      <c r="J1903" s="19">
        <f t="shared" si="732"/>
        <v>0.54</v>
      </c>
      <c r="K1903" s="19">
        <f t="shared" si="733"/>
        <v>0.54</v>
      </c>
      <c r="P1903" t="s">
        <v>961</v>
      </c>
      <c r="S1903" s="3" t="s">
        <v>974</v>
      </c>
      <c r="U1903" t="s">
        <v>56</v>
      </c>
    </row>
    <row r="1904" spans="1:21" ht="39.6" x14ac:dyDescent="0.3">
      <c r="A1904" s="16" t="s">
        <v>65</v>
      </c>
      <c r="B1904" s="16" t="s">
        <v>962</v>
      </c>
      <c r="C1904" s="16" t="s">
        <v>963</v>
      </c>
      <c r="D1904" s="16" t="s">
        <v>68</v>
      </c>
      <c r="E1904" s="17" t="s">
        <v>29</v>
      </c>
      <c r="F1904" s="14">
        <f t="shared" si="728"/>
        <v>73.77</v>
      </c>
      <c r="G1904" s="14">
        <f t="shared" si="729"/>
        <v>73.77</v>
      </c>
      <c r="H1904" s="14" t="str">
        <f t="shared" si="730"/>
        <v>0,0009</v>
      </c>
      <c r="I1904" s="14" t="str">
        <f t="shared" si="731"/>
        <v>0,0000</v>
      </c>
      <c r="J1904" s="19">
        <f t="shared" si="732"/>
        <v>0.06</v>
      </c>
      <c r="K1904" s="19">
        <f t="shared" si="733"/>
        <v>0.06</v>
      </c>
      <c r="P1904" t="s">
        <v>964</v>
      </c>
      <c r="S1904" s="3" t="s">
        <v>946</v>
      </c>
      <c r="U1904" t="s">
        <v>56</v>
      </c>
    </row>
    <row r="1905" spans="1:21" ht="26.4" x14ac:dyDescent="0.3">
      <c r="A1905" s="12" t="s">
        <v>25</v>
      </c>
      <c r="B1905" s="12" t="s">
        <v>77</v>
      </c>
      <c r="C1905" s="12" t="s">
        <v>78</v>
      </c>
      <c r="D1905" s="12" t="s">
        <v>28</v>
      </c>
      <c r="E1905" s="13" t="s">
        <v>29</v>
      </c>
      <c r="F1905" s="14">
        <f t="shared" si="728"/>
        <v>15.15</v>
      </c>
      <c r="G1905" s="14">
        <f t="shared" si="729"/>
        <v>15.15</v>
      </c>
      <c r="H1905" s="14" t="str">
        <f t="shared" si="730"/>
        <v>0,0427</v>
      </c>
      <c r="I1905" s="14" t="str">
        <f t="shared" si="731"/>
        <v>3,0000</v>
      </c>
      <c r="J1905" s="19">
        <f>TRUNC(F1905*H1905,2)+(F1905*H1905*3%)+0.03</f>
        <v>0.68940715000000008</v>
      </c>
      <c r="K1905" s="19">
        <f t="shared" si="733"/>
        <v>0.68940715000000008</v>
      </c>
      <c r="P1905" t="s">
        <v>79</v>
      </c>
      <c r="S1905" s="2" t="s">
        <v>975</v>
      </c>
      <c r="U1905" t="s">
        <v>198</v>
      </c>
    </row>
    <row r="1907" spans="1:21" x14ac:dyDescent="0.3">
      <c r="A1907" s="4" t="s">
        <v>976</v>
      </c>
      <c r="B1907" s="5"/>
      <c r="C1907" s="5"/>
      <c r="D1907" s="5"/>
      <c r="E1907" s="5"/>
      <c r="F1907" s="5"/>
      <c r="G1907" s="5"/>
      <c r="H1907" s="5"/>
      <c r="I1907" s="5"/>
      <c r="J1907" s="5"/>
      <c r="K1907" s="5"/>
    </row>
    <row r="1908" spans="1:21" x14ac:dyDescent="0.3">
      <c r="A1908" s="6" t="s">
        <v>5</v>
      </c>
      <c r="B1908" s="7"/>
      <c r="C1908" s="7" t="s">
        <v>977</v>
      </c>
      <c r="D1908" s="5"/>
      <c r="E1908" s="5"/>
      <c r="F1908" s="5"/>
      <c r="G1908" s="5"/>
      <c r="H1908" s="5"/>
      <c r="I1908" s="5"/>
      <c r="J1908" s="5"/>
      <c r="K1908" s="5"/>
    </row>
    <row r="1909" spans="1:21" x14ac:dyDescent="0.3">
      <c r="A1909" s="6" t="s">
        <v>10</v>
      </c>
      <c r="B1909" s="7"/>
      <c r="C1909" s="7" t="s">
        <v>978</v>
      </c>
      <c r="D1909" s="5"/>
      <c r="E1909" s="5"/>
      <c r="F1909" s="5"/>
      <c r="G1909" s="5"/>
      <c r="H1909" s="5"/>
      <c r="I1909" s="5"/>
      <c r="J1909" s="5"/>
      <c r="K1909" s="5"/>
    </row>
    <row r="1910" spans="1:21" x14ac:dyDescent="0.3">
      <c r="A1910" s="6" t="s">
        <v>12</v>
      </c>
      <c r="B1910" s="7"/>
      <c r="C1910" s="7" t="s">
        <v>13</v>
      </c>
      <c r="D1910" s="5"/>
      <c r="E1910" s="5"/>
      <c r="F1910" s="5"/>
      <c r="G1910" s="5"/>
      <c r="H1910" s="5"/>
      <c r="I1910" s="5"/>
      <c r="J1910" s="5"/>
      <c r="K1910" s="5"/>
    </row>
    <row r="1911" spans="1:21" x14ac:dyDescent="0.3">
      <c r="A1911" s="6" t="s">
        <v>14</v>
      </c>
      <c r="B1911" s="7"/>
      <c r="C1911" s="7" t="s">
        <v>15</v>
      </c>
      <c r="D1911" s="5"/>
      <c r="E1911" s="5"/>
      <c r="F1911" s="5"/>
      <c r="G1911" s="5"/>
      <c r="H1911" s="5"/>
      <c r="I1911" s="5"/>
      <c r="J1911" s="5"/>
      <c r="K1911" s="5"/>
    </row>
    <row r="1912" spans="1:21" x14ac:dyDescent="0.3">
      <c r="A1912" s="6" t="s">
        <v>16</v>
      </c>
      <c r="B1912" s="7"/>
      <c r="C1912" s="7" t="s">
        <v>907</v>
      </c>
      <c r="D1912" s="5"/>
      <c r="E1912" s="5"/>
      <c r="F1912" s="5"/>
      <c r="G1912" s="5"/>
      <c r="H1912" s="5"/>
      <c r="I1912" s="5"/>
      <c r="J1912" s="5"/>
      <c r="K1912" s="5"/>
    </row>
    <row r="1913" spans="1:21" x14ac:dyDescent="0.3">
      <c r="A1913" s="6" t="s">
        <v>18</v>
      </c>
      <c r="B1913" s="7"/>
      <c r="C1913" s="7" t="s">
        <v>159</v>
      </c>
      <c r="D1913" s="5"/>
      <c r="E1913" s="5"/>
      <c r="F1913" s="5"/>
      <c r="G1913" s="5"/>
      <c r="H1913" s="5"/>
      <c r="I1913" s="5"/>
      <c r="J1913" s="5"/>
      <c r="K1913" s="5"/>
    </row>
    <row r="1914" spans="1:21" x14ac:dyDescent="0.3">
      <c r="A1914" s="6" t="s">
        <v>20</v>
      </c>
      <c r="B1914" s="7"/>
      <c r="C1914" s="7"/>
      <c r="D1914" s="5"/>
      <c r="E1914" s="5"/>
      <c r="F1914" s="5"/>
      <c r="G1914" s="5"/>
      <c r="H1914" s="5"/>
      <c r="I1914" s="5"/>
      <c r="J1914" s="5"/>
      <c r="K1914" s="5"/>
    </row>
    <row r="1915" spans="1:21" x14ac:dyDescent="0.3">
      <c r="A1915" s="6" t="s">
        <v>21</v>
      </c>
      <c r="B1915" s="7"/>
      <c r="C1915" s="7">
        <v>11.74</v>
      </c>
      <c r="D1915" s="5"/>
      <c r="E1915" s="5"/>
      <c r="F1915" s="5"/>
      <c r="G1915" s="5"/>
      <c r="H1915" s="5"/>
      <c r="I1915" s="5"/>
      <c r="J1915" s="5"/>
      <c r="K1915" s="5"/>
    </row>
    <row r="1916" spans="1:21" x14ac:dyDescent="0.3">
      <c r="A1916" s="6" t="s">
        <v>22</v>
      </c>
      <c r="B1916" s="7"/>
      <c r="C1916" s="7">
        <v>11.74</v>
      </c>
      <c r="D1916" s="5"/>
      <c r="E1916" s="5"/>
      <c r="F1916" s="5"/>
      <c r="G1916" s="5"/>
      <c r="H1916" s="5"/>
      <c r="I1916" s="5"/>
      <c r="J1916" s="5"/>
      <c r="K1916" s="5"/>
    </row>
    <row r="1917" spans="1:21" ht="27.6" x14ac:dyDescent="0.3">
      <c r="A1917" s="9"/>
      <c r="B1917" s="9" t="s">
        <v>5</v>
      </c>
      <c r="C1917" s="9" t="s">
        <v>10</v>
      </c>
      <c r="D1917" s="9" t="s">
        <v>16</v>
      </c>
      <c r="E1917" s="10" t="s">
        <v>18</v>
      </c>
      <c r="F1917" s="11" t="s">
        <v>21</v>
      </c>
      <c r="G1917" s="11" t="s">
        <v>22</v>
      </c>
      <c r="H1917" s="11" t="s">
        <v>23</v>
      </c>
      <c r="I1917" s="11" t="s">
        <v>24</v>
      </c>
      <c r="J1917" s="11" t="s">
        <v>21</v>
      </c>
      <c r="K1917" s="11" t="s">
        <v>22</v>
      </c>
      <c r="P1917" t="s">
        <v>21</v>
      </c>
      <c r="S1917" s="1" t="s">
        <v>23</v>
      </c>
      <c r="U1917" t="s">
        <v>24</v>
      </c>
    </row>
    <row r="1918" spans="1:21" ht="79.2" x14ac:dyDescent="0.3">
      <c r="A1918" s="16" t="s">
        <v>65</v>
      </c>
      <c r="B1918" s="16" t="s">
        <v>979</v>
      </c>
      <c r="C1918" s="16" t="s">
        <v>980</v>
      </c>
      <c r="D1918" s="16" t="s">
        <v>907</v>
      </c>
      <c r="E1918" s="17" t="s">
        <v>159</v>
      </c>
      <c r="F1918" s="14">
        <f t="shared" ref="F1918" si="734">G1918</f>
        <v>13.06</v>
      </c>
      <c r="G1918" s="14">
        <f>TRUNC($N$4*P1918,2)</f>
        <v>13.06</v>
      </c>
      <c r="H1918" s="14" t="str">
        <f t="shared" ref="H1918" si="735">S1918</f>
        <v>0,9000</v>
      </c>
      <c r="I1918" s="14" t="str">
        <f t="shared" ref="I1918" si="736">U1918</f>
        <v>0,0000</v>
      </c>
      <c r="J1918" s="19">
        <f>TRUNC(F1918*H1918,2)-0.01</f>
        <v>11.74</v>
      </c>
      <c r="K1918" s="19">
        <f t="shared" ref="K1918" si="737">J1918</f>
        <v>11.74</v>
      </c>
      <c r="P1918" t="s">
        <v>981</v>
      </c>
      <c r="S1918" s="3" t="s">
        <v>645</v>
      </c>
      <c r="U1918" t="s">
        <v>56</v>
      </c>
    </row>
    <row r="1920" spans="1:21" x14ac:dyDescent="0.3">
      <c r="A1920" s="4" t="s">
        <v>982</v>
      </c>
      <c r="B1920" s="5"/>
      <c r="C1920" s="5"/>
      <c r="D1920" s="5"/>
      <c r="E1920" s="5"/>
      <c r="F1920" s="5"/>
      <c r="G1920" s="5"/>
      <c r="H1920" s="5"/>
      <c r="I1920" s="5"/>
      <c r="J1920" s="5"/>
      <c r="K1920" s="5"/>
    </row>
    <row r="1921" spans="1:21" x14ac:dyDescent="0.3">
      <c r="A1921" s="6" t="s">
        <v>5</v>
      </c>
      <c r="B1921" s="7"/>
      <c r="C1921" s="7" t="s">
        <v>983</v>
      </c>
      <c r="D1921" s="5"/>
      <c r="E1921" s="5"/>
      <c r="F1921" s="5"/>
      <c r="G1921" s="5"/>
      <c r="H1921" s="5"/>
      <c r="I1921" s="5"/>
      <c r="J1921" s="5"/>
      <c r="K1921" s="5"/>
    </row>
    <row r="1922" spans="1:21" x14ac:dyDescent="0.3">
      <c r="A1922" s="6" t="s">
        <v>10</v>
      </c>
      <c r="B1922" s="7"/>
      <c r="C1922" s="7" t="s">
        <v>984</v>
      </c>
      <c r="D1922" s="5"/>
      <c r="E1922" s="5"/>
      <c r="F1922" s="5"/>
      <c r="G1922" s="5"/>
      <c r="H1922" s="5"/>
      <c r="I1922" s="5"/>
      <c r="J1922" s="5"/>
      <c r="K1922" s="5"/>
    </row>
    <row r="1923" spans="1:21" x14ac:dyDescent="0.3">
      <c r="A1923" s="6" t="s">
        <v>12</v>
      </c>
      <c r="B1923" s="7"/>
      <c r="C1923" s="7" t="s">
        <v>13</v>
      </c>
      <c r="D1923" s="5"/>
      <c r="E1923" s="5"/>
      <c r="F1923" s="5"/>
      <c r="G1923" s="5"/>
      <c r="H1923" s="5"/>
      <c r="I1923" s="5"/>
      <c r="J1923" s="5"/>
      <c r="K1923" s="5"/>
    </row>
    <row r="1924" spans="1:21" x14ac:dyDescent="0.3">
      <c r="A1924" s="6" t="s">
        <v>14</v>
      </c>
      <c r="B1924" s="7"/>
      <c r="C1924" s="7" t="s">
        <v>15</v>
      </c>
      <c r="D1924" s="5"/>
      <c r="E1924" s="5"/>
      <c r="F1924" s="5"/>
      <c r="G1924" s="5"/>
      <c r="H1924" s="5"/>
      <c r="I1924" s="5"/>
      <c r="J1924" s="5"/>
      <c r="K1924" s="5"/>
    </row>
    <row r="1925" spans="1:21" x14ac:dyDescent="0.3">
      <c r="A1925" s="6" t="s">
        <v>16</v>
      </c>
      <c r="B1925" s="7"/>
      <c r="C1925" s="7" t="s">
        <v>907</v>
      </c>
      <c r="D1925" s="5"/>
      <c r="E1925" s="5"/>
      <c r="F1925" s="5"/>
      <c r="G1925" s="5"/>
      <c r="H1925" s="5"/>
      <c r="I1925" s="5"/>
      <c r="J1925" s="5"/>
      <c r="K1925" s="5"/>
    </row>
    <row r="1926" spans="1:21" x14ac:dyDescent="0.3">
      <c r="A1926" s="6" t="s">
        <v>18</v>
      </c>
      <c r="B1926" s="7"/>
      <c r="C1926" s="7" t="s">
        <v>159</v>
      </c>
      <c r="D1926" s="5"/>
      <c r="E1926" s="5"/>
      <c r="F1926" s="5"/>
      <c r="G1926" s="5"/>
      <c r="H1926" s="5"/>
      <c r="I1926" s="5"/>
      <c r="J1926" s="5"/>
      <c r="K1926" s="5"/>
    </row>
    <row r="1927" spans="1:21" x14ac:dyDescent="0.3">
      <c r="A1927" s="6" t="s">
        <v>20</v>
      </c>
      <c r="B1927" s="7"/>
      <c r="C1927" s="7"/>
      <c r="D1927" s="5"/>
      <c r="E1927" s="5"/>
      <c r="F1927" s="5"/>
      <c r="G1927" s="5"/>
      <c r="H1927" s="5"/>
      <c r="I1927" s="5"/>
      <c r="J1927" s="5"/>
      <c r="K1927" s="5"/>
    </row>
    <row r="1928" spans="1:21" x14ac:dyDescent="0.3">
      <c r="A1928" s="6" t="s">
        <v>21</v>
      </c>
      <c r="B1928" s="7"/>
      <c r="C1928" s="7">
        <v>90.03</v>
      </c>
      <c r="D1928" s="5"/>
      <c r="E1928" s="5"/>
      <c r="F1928" s="5"/>
      <c r="G1928" s="5"/>
      <c r="H1928" s="5"/>
      <c r="I1928" s="5"/>
      <c r="J1928" s="5"/>
      <c r="K1928" s="5"/>
    </row>
    <row r="1929" spans="1:21" x14ac:dyDescent="0.3">
      <c r="A1929" s="6" t="s">
        <v>22</v>
      </c>
      <c r="B1929" s="7"/>
      <c r="C1929" s="7">
        <v>90.03</v>
      </c>
      <c r="D1929" s="5"/>
      <c r="E1929" s="5"/>
      <c r="F1929" s="5"/>
      <c r="G1929" s="5"/>
      <c r="H1929" s="5"/>
      <c r="I1929" s="5"/>
      <c r="J1929" s="5"/>
      <c r="K1929" s="5"/>
    </row>
    <row r="1930" spans="1:21" ht="27.6" x14ac:dyDescent="0.3">
      <c r="A1930" s="9"/>
      <c r="B1930" s="9" t="s">
        <v>5</v>
      </c>
      <c r="C1930" s="9" t="s">
        <v>10</v>
      </c>
      <c r="D1930" s="9" t="s">
        <v>16</v>
      </c>
      <c r="E1930" s="10" t="s">
        <v>18</v>
      </c>
      <c r="F1930" s="11" t="s">
        <v>21</v>
      </c>
      <c r="G1930" s="11" t="s">
        <v>22</v>
      </c>
      <c r="H1930" s="11" t="s">
        <v>23</v>
      </c>
      <c r="I1930" s="11" t="s">
        <v>24</v>
      </c>
      <c r="J1930" s="11" t="s">
        <v>21</v>
      </c>
      <c r="K1930" s="11" t="s">
        <v>22</v>
      </c>
      <c r="P1930" t="s">
        <v>21</v>
      </c>
      <c r="S1930" s="1" t="s">
        <v>23</v>
      </c>
      <c r="U1930" t="s">
        <v>24</v>
      </c>
    </row>
    <row r="1931" spans="1:21" x14ac:dyDescent="0.3">
      <c r="A1931" s="12" t="s">
        <v>25</v>
      </c>
      <c r="B1931" s="12" t="s">
        <v>986</v>
      </c>
      <c r="C1931" s="12" t="s">
        <v>987</v>
      </c>
      <c r="D1931" s="12" t="s">
        <v>182</v>
      </c>
      <c r="E1931" s="13" t="s">
        <v>159</v>
      </c>
      <c r="F1931" s="14">
        <f t="shared" ref="F1931" si="738">G1931</f>
        <v>90.03</v>
      </c>
      <c r="G1931" s="14">
        <f>TRUNC($N$4*P1931,2)</f>
        <v>90.03</v>
      </c>
      <c r="H1931" s="14" t="str">
        <f t="shared" ref="H1931" si="739">S1931</f>
        <v>1,0000</v>
      </c>
      <c r="I1931" s="14" t="str">
        <f t="shared" ref="I1931" si="740">U1931</f>
        <v>0,0000</v>
      </c>
      <c r="J1931" s="19">
        <f>TRUNC(F1931*H1931,2)</f>
        <v>90.03</v>
      </c>
      <c r="K1931" s="19">
        <f t="shared" ref="K1931" si="741">J1931</f>
        <v>90.03</v>
      </c>
      <c r="P1931" t="s">
        <v>985</v>
      </c>
      <c r="S1931" s="2" t="s">
        <v>179</v>
      </c>
      <c r="U1931" t="s">
        <v>56</v>
      </c>
    </row>
    <row r="1933" spans="1:21" x14ac:dyDescent="0.3">
      <c r="A1933" s="4" t="s">
        <v>988</v>
      </c>
      <c r="B1933" s="5"/>
      <c r="C1933" s="5"/>
      <c r="D1933" s="5"/>
      <c r="E1933" s="5"/>
      <c r="F1933" s="5"/>
      <c r="G1933" s="5"/>
      <c r="H1933" s="5"/>
      <c r="I1933" s="5"/>
      <c r="J1933" s="5"/>
      <c r="K1933" s="5"/>
    </row>
    <row r="1934" spans="1:21" x14ac:dyDescent="0.3">
      <c r="A1934" s="6" t="s">
        <v>5</v>
      </c>
      <c r="B1934" s="7"/>
      <c r="C1934" s="7" t="s">
        <v>989</v>
      </c>
      <c r="D1934" s="5"/>
      <c r="E1934" s="5"/>
      <c r="F1934" s="5"/>
      <c r="G1934" s="5"/>
      <c r="H1934" s="5"/>
      <c r="I1934" s="5"/>
      <c r="J1934" s="5"/>
      <c r="K1934" s="5"/>
    </row>
    <row r="1935" spans="1:21" x14ac:dyDescent="0.3">
      <c r="A1935" s="6" t="s">
        <v>10</v>
      </c>
      <c r="B1935" s="7"/>
      <c r="C1935" s="7" t="s">
        <v>990</v>
      </c>
      <c r="D1935" s="5"/>
      <c r="E1935" s="5"/>
      <c r="F1935" s="5"/>
      <c r="G1935" s="5"/>
      <c r="H1935" s="5"/>
      <c r="I1935" s="5"/>
      <c r="J1935" s="5"/>
      <c r="K1935" s="5"/>
    </row>
    <row r="1936" spans="1:21" x14ac:dyDescent="0.3">
      <c r="A1936" s="6" t="s">
        <v>12</v>
      </c>
      <c r="B1936" s="7"/>
      <c r="C1936" s="7" t="s">
        <v>13</v>
      </c>
      <c r="D1936" s="5"/>
      <c r="E1936" s="5"/>
      <c r="F1936" s="5"/>
      <c r="G1936" s="5"/>
      <c r="H1936" s="5"/>
      <c r="I1936" s="5"/>
      <c r="J1936" s="5"/>
      <c r="K1936" s="5"/>
    </row>
    <row r="1937" spans="1:21" x14ac:dyDescent="0.3">
      <c r="A1937" s="6" t="s">
        <v>14</v>
      </c>
      <c r="B1937" s="7"/>
      <c r="C1937" s="7" t="s">
        <v>15</v>
      </c>
      <c r="D1937" s="5"/>
      <c r="E1937" s="5"/>
      <c r="F1937" s="5"/>
      <c r="G1937" s="5"/>
      <c r="H1937" s="5"/>
      <c r="I1937" s="5"/>
      <c r="J1937" s="5"/>
      <c r="K1937" s="5"/>
    </row>
    <row r="1938" spans="1:21" x14ac:dyDescent="0.3">
      <c r="A1938" s="6" t="s">
        <v>16</v>
      </c>
      <c r="B1938" s="7"/>
      <c r="C1938" s="7" t="s">
        <v>907</v>
      </c>
      <c r="D1938" s="5"/>
      <c r="E1938" s="5"/>
      <c r="F1938" s="5"/>
      <c r="G1938" s="5"/>
      <c r="H1938" s="5"/>
      <c r="I1938" s="5"/>
      <c r="J1938" s="5"/>
      <c r="K1938" s="5"/>
    </row>
    <row r="1939" spans="1:21" x14ac:dyDescent="0.3">
      <c r="A1939" s="6" t="s">
        <v>18</v>
      </c>
      <c r="B1939" s="7"/>
      <c r="C1939" s="7" t="s">
        <v>159</v>
      </c>
      <c r="D1939" s="5"/>
      <c r="E1939" s="5"/>
      <c r="F1939" s="5"/>
      <c r="G1939" s="5"/>
      <c r="H1939" s="5"/>
      <c r="I1939" s="5"/>
      <c r="J1939" s="5"/>
      <c r="K1939" s="5"/>
    </row>
    <row r="1940" spans="1:21" x14ac:dyDescent="0.3">
      <c r="A1940" s="6" t="s">
        <v>20</v>
      </c>
      <c r="B1940" s="7"/>
      <c r="C1940" s="7"/>
      <c r="D1940" s="5"/>
      <c r="E1940" s="5"/>
      <c r="F1940" s="5"/>
      <c r="G1940" s="5"/>
      <c r="H1940" s="5"/>
      <c r="I1940" s="5"/>
      <c r="J1940" s="5"/>
      <c r="K1940" s="5"/>
    </row>
    <row r="1941" spans="1:21" x14ac:dyDescent="0.3">
      <c r="A1941" s="6" t="s">
        <v>21</v>
      </c>
      <c r="B1941" s="7"/>
      <c r="C1941" s="7">
        <v>70.22</v>
      </c>
      <c r="D1941" s="5"/>
      <c r="E1941" s="5"/>
      <c r="F1941" s="5"/>
      <c r="G1941" s="5"/>
      <c r="H1941" s="5"/>
      <c r="I1941" s="5"/>
      <c r="J1941" s="5"/>
      <c r="K1941" s="5"/>
    </row>
    <row r="1942" spans="1:21" x14ac:dyDescent="0.3">
      <c r="A1942" s="6" t="s">
        <v>22</v>
      </c>
      <c r="B1942" s="7"/>
      <c r="C1942" s="7">
        <v>70.22</v>
      </c>
      <c r="D1942" s="5"/>
      <c r="E1942" s="5"/>
      <c r="F1942" s="5"/>
      <c r="G1942" s="5"/>
      <c r="H1942" s="5"/>
      <c r="I1942" s="5"/>
      <c r="J1942" s="5"/>
      <c r="K1942" s="5"/>
    </row>
    <row r="1943" spans="1:21" ht="27.6" x14ac:dyDescent="0.3">
      <c r="A1943" s="9"/>
      <c r="B1943" s="9" t="s">
        <v>5</v>
      </c>
      <c r="C1943" s="9" t="s">
        <v>10</v>
      </c>
      <c r="D1943" s="9" t="s">
        <v>16</v>
      </c>
      <c r="E1943" s="10" t="s">
        <v>18</v>
      </c>
      <c r="F1943" s="11" t="s">
        <v>21</v>
      </c>
      <c r="G1943" s="11" t="s">
        <v>22</v>
      </c>
      <c r="H1943" s="11" t="s">
        <v>23</v>
      </c>
      <c r="I1943" s="11" t="s">
        <v>24</v>
      </c>
      <c r="J1943" s="11" t="s">
        <v>21</v>
      </c>
      <c r="K1943" s="11" t="s">
        <v>22</v>
      </c>
      <c r="P1943" t="s">
        <v>21</v>
      </c>
      <c r="S1943" s="1" t="s">
        <v>23</v>
      </c>
      <c r="U1943" t="s">
        <v>24</v>
      </c>
    </row>
    <row r="1944" spans="1:21" ht="26.4" x14ac:dyDescent="0.3">
      <c r="A1944" s="12" t="s">
        <v>25</v>
      </c>
      <c r="B1944" s="12" t="s">
        <v>991</v>
      </c>
      <c r="C1944" s="12" t="s">
        <v>992</v>
      </c>
      <c r="D1944" s="12" t="s">
        <v>182</v>
      </c>
      <c r="E1944" s="13" t="s">
        <v>402</v>
      </c>
      <c r="F1944" s="14">
        <f t="shared" ref="F1944" si="742">G1944</f>
        <v>45.01</v>
      </c>
      <c r="G1944" s="14">
        <f>TRUNC($N$4*P1944,2)</f>
        <v>45.01</v>
      </c>
      <c r="H1944" s="14" t="str">
        <f t="shared" ref="H1944" si="743">S1944</f>
        <v>1,5600</v>
      </c>
      <c r="I1944" s="14" t="str">
        <f t="shared" ref="I1944" si="744">U1944</f>
        <v>0,0000</v>
      </c>
      <c r="J1944" s="19">
        <f>TRUNC(F1944*H1944,2)+0.01</f>
        <v>70.22</v>
      </c>
      <c r="K1944" s="19">
        <f t="shared" ref="K1944" si="745">J1944</f>
        <v>70.22</v>
      </c>
      <c r="P1944" t="s">
        <v>797</v>
      </c>
      <c r="S1944" s="2" t="s">
        <v>993</v>
      </c>
      <c r="U1944" t="s">
        <v>56</v>
      </c>
    </row>
    <row r="1946" spans="1:21" x14ac:dyDescent="0.3">
      <c r="A1946" s="4" t="s">
        <v>994</v>
      </c>
      <c r="B1946" s="5"/>
      <c r="C1946" s="5"/>
      <c r="D1946" s="5"/>
      <c r="E1946" s="5"/>
      <c r="F1946" s="5"/>
      <c r="G1946" s="5"/>
      <c r="H1946" s="5"/>
      <c r="I1946" s="5"/>
      <c r="J1946" s="5"/>
      <c r="K1946" s="5"/>
    </row>
    <row r="1947" spans="1:21" x14ac:dyDescent="0.3">
      <c r="A1947" s="6" t="s">
        <v>5</v>
      </c>
      <c r="B1947" s="7"/>
      <c r="C1947" s="7" t="s">
        <v>995</v>
      </c>
      <c r="D1947" s="5"/>
      <c r="E1947" s="5"/>
      <c r="F1947" s="5"/>
      <c r="G1947" s="5"/>
      <c r="H1947" s="5"/>
      <c r="I1947" s="5"/>
      <c r="J1947" s="5"/>
      <c r="K1947" s="5"/>
    </row>
    <row r="1948" spans="1:21" x14ac:dyDescent="0.3">
      <c r="A1948" s="6" t="s">
        <v>10</v>
      </c>
      <c r="B1948" s="7"/>
      <c r="C1948" s="7" t="s">
        <v>996</v>
      </c>
      <c r="D1948" s="5"/>
      <c r="E1948" s="5"/>
      <c r="F1948" s="5"/>
      <c r="G1948" s="5"/>
      <c r="H1948" s="5"/>
      <c r="I1948" s="5"/>
      <c r="J1948" s="5"/>
      <c r="K1948" s="5"/>
    </row>
    <row r="1949" spans="1:21" x14ac:dyDescent="0.3">
      <c r="A1949" s="6" t="s">
        <v>12</v>
      </c>
      <c r="B1949" s="7"/>
      <c r="C1949" s="7" t="s">
        <v>13</v>
      </c>
      <c r="D1949" s="5"/>
      <c r="E1949" s="5"/>
      <c r="F1949" s="5"/>
      <c r="G1949" s="5"/>
      <c r="H1949" s="5"/>
      <c r="I1949" s="5"/>
      <c r="J1949" s="5"/>
      <c r="K1949" s="5"/>
    </row>
    <row r="1950" spans="1:21" x14ac:dyDescent="0.3">
      <c r="A1950" s="6" t="s">
        <v>14</v>
      </c>
      <c r="B1950" s="7"/>
      <c r="C1950" s="7" t="s">
        <v>15</v>
      </c>
      <c r="D1950" s="5"/>
      <c r="E1950" s="5"/>
      <c r="F1950" s="5"/>
      <c r="G1950" s="5"/>
      <c r="H1950" s="5"/>
      <c r="I1950" s="5"/>
      <c r="J1950" s="5"/>
      <c r="K1950" s="5"/>
    </row>
    <row r="1951" spans="1:21" x14ac:dyDescent="0.3">
      <c r="A1951" s="6" t="s">
        <v>16</v>
      </c>
      <c r="B1951" s="7"/>
      <c r="C1951" s="7" t="s">
        <v>907</v>
      </c>
      <c r="D1951" s="5"/>
      <c r="E1951" s="5"/>
      <c r="F1951" s="5"/>
      <c r="G1951" s="5"/>
      <c r="H1951" s="5"/>
      <c r="I1951" s="5"/>
      <c r="J1951" s="5"/>
      <c r="K1951" s="5"/>
    </row>
    <row r="1952" spans="1:21" x14ac:dyDescent="0.3">
      <c r="A1952" s="6" t="s">
        <v>18</v>
      </c>
      <c r="B1952" s="7"/>
      <c r="C1952" s="7" t="s">
        <v>159</v>
      </c>
      <c r="D1952" s="5"/>
      <c r="E1952" s="5"/>
      <c r="F1952" s="5"/>
      <c r="G1952" s="5"/>
      <c r="H1952" s="5"/>
      <c r="I1952" s="5"/>
      <c r="J1952" s="5"/>
      <c r="K1952" s="5"/>
    </row>
    <row r="1953" spans="1:21" x14ac:dyDescent="0.3">
      <c r="A1953" s="6" t="s">
        <v>20</v>
      </c>
      <c r="B1953" s="7"/>
      <c r="C1953" s="7"/>
      <c r="D1953" s="5"/>
      <c r="E1953" s="5"/>
      <c r="F1953" s="5"/>
      <c r="G1953" s="5"/>
      <c r="H1953" s="5"/>
      <c r="I1953" s="5"/>
      <c r="J1953" s="5"/>
      <c r="K1953" s="5"/>
    </row>
    <row r="1954" spans="1:21" x14ac:dyDescent="0.3">
      <c r="A1954" s="6" t="s">
        <v>21</v>
      </c>
      <c r="B1954" s="7"/>
      <c r="C1954" s="7">
        <v>13.3</v>
      </c>
      <c r="D1954" s="5"/>
      <c r="E1954" s="5"/>
      <c r="F1954" s="5"/>
      <c r="G1954" s="5"/>
      <c r="H1954" s="5"/>
      <c r="I1954" s="5"/>
      <c r="J1954" s="5"/>
      <c r="K1954" s="5"/>
    </row>
    <row r="1955" spans="1:21" x14ac:dyDescent="0.3">
      <c r="A1955" s="6" t="s">
        <v>22</v>
      </c>
      <c r="B1955" s="7"/>
      <c r="C1955" s="7">
        <v>13.3</v>
      </c>
      <c r="D1955" s="5"/>
      <c r="E1955" s="5"/>
      <c r="F1955" s="5"/>
      <c r="G1955" s="5"/>
      <c r="H1955" s="5"/>
      <c r="I1955" s="5"/>
      <c r="J1955" s="5"/>
      <c r="K1955" s="5"/>
    </row>
    <row r="1956" spans="1:21" ht="27.6" x14ac:dyDescent="0.3">
      <c r="A1956" s="9"/>
      <c r="B1956" s="9" t="s">
        <v>5</v>
      </c>
      <c r="C1956" s="9" t="s">
        <v>10</v>
      </c>
      <c r="D1956" s="9" t="s">
        <v>16</v>
      </c>
      <c r="E1956" s="10" t="s">
        <v>18</v>
      </c>
      <c r="F1956" s="11" t="s">
        <v>21</v>
      </c>
      <c r="G1956" s="11" t="s">
        <v>22</v>
      </c>
      <c r="H1956" s="11" t="s">
        <v>23</v>
      </c>
      <c r="I1956" s="11" t="s">
        <v>24</v>
      </c>
      <c r="J1956" s="11" t="s">
        <v>21</v>
      </c>
      <c r="K1956" s="11" t="s">
        <v>22</v>
      </c>
      <c r="P1956" t="s">
        <v>21</v>
      </c>
      <c r="S1956" s="1" t="s">
        <v>23</v>
      </c>
      <c r="U1956" t="s">
        <v>24</v>
      </c>
    </row>
    <row r="1957" spans="1:21" ht="26.4" x14ac:dyDescent="0.3">
      <c r="A1957" s="16" t="s">
        <v>65</v>
      </c>
      <c r="B1957" s="16" t="s">
        <v>935</v>
      </c>
      <c r="C1957" s="16" t="s">
        <v>936</v>
      </c>
      <c r="D1957" s="16" t="s">
        <v>68</v>
      </c>
      <c r="E1957" s="17" t="s">
        <v>29</v>
      </c>
      <c r="F1957" s="14">
        <f t="shared" ref="F1957:F1965" si="746">G1957</f>
        <v>96.07</v>
      </c>
      <c r="G1957" s="14">
        <f t="shared" ref="G1957:G1964" si="747">TRUNC($N$4*P1957,2)</f>
        <v>96.07</v>
      </c>
      <c r="H1957" s="14" t="str">
        <f t="shared" ref="H1957:H1965" si="748">S1957</f>
        <v>0,0033</v>
      </c>
      <c r="I1957" s="14" t="str">
        <f t="shared" ref="I1957:I1965" si="749">U1957</f>
        <v>0,0000</v>
      </c>
      <c r="J1957" s="19">
        <f t="shared" ref="J1957:J1964" si="750">TRUNC(F1957*H1957,2)</f>
        <v>0.31</v>
      </c>
      <c r="K1957" s="19">
        <f t="shared" ref="K1957:K1965" si="751">J1957</f>
        <v>0.31</v>
      </c>
      <c r="P1957" t="s">
        <v>937</v>
      </c>
      <c r="S1957" s="3" t="s">
        <v>974</v>
      </c>
      <c r="U1957" t="s">
        <v>56</v>
      </c>
    </row>
    <row r="1958" spans="1:21" ht="26.4" x14ac:dyDescent="0.3">
      <c r="A1958" s="16" t="s">
        <v>65</v>
      </c>
      <c r="B1958" s="16" t="s">
        <v>939</v>
      </c>
      <c r="C1958" s="16" t="s">
        <v>940</v>
      </c>
      <c r="D1958" s="16" t="s">
        <v>68</v>
      </c>
      <c r="E1958" s="17" t="s">
        <v>29</v>
      </c>
      <c r="F1958" s="14">
        <f t="shared" si="746"/>
        <v>37.799999999999997</v>
      </c>
      <c r="G1958" s="14">
        <f t="shared" si="747"/>
        <v>37.799999999999997</v>
      </c>
      <c r="H1958" s="14" t="str">
        <f t="shared" si="748"/>
        <v>0,0077</v>
      </c>
      <c r="I1958" s="14" t="str">
        <f t="shared" si="749"/>
        <v>0,0000</v>
      </c>
      <c r="J1958" s="19">
        <f t="shared" si="750"/>
        <v>0.28999999999999998</v>
      </c>
      <c r="K1958" s="19">
        <f t="shared" si="751"/>
        <v>0.28999999999999998</v>
      </c>
      <c r="P1958" t="s">
        <v>941</v>
      </c>
      <c r="S1958" s="3" t="s">
        <v>997</v>
      </c>
      <c r="U1958" t="s">
        <v>56</v>
      </c>
    </row>
    <row r="1959" spans="1:21" ht="26.4" x14ac:dyDescent="0.3">
      <c r="A1959" s="16" t="s">
        <v>65</v>
      </c>
      <c r="B1959" s="16" t="s">
        <v>998</v>
      </c>
      <c r="C1959" s="16" t="s">
        <v>999</v>
      </c>
      <c r="D1959" s="16" t="s">
        <v>68</v>
      </c>
      <c r="E1959" s="17" t="s">
        <v>29</v>
      </c>
      <c r="F1959" s="14">
        <f t="shared" si="746"/>
        <v>126.99</v>
      </c>
      <c r="G1959" s="14">
        <f t="shared" si="747"/>
        <v>126.99</v>
      </c>
      <c r="H1959" s="14" t="str">
        <f t="shared" si="748"/>
        <v>0,0033</v>
      </c>
      <c r="I1959" s="14" t="str">
        <f t="shared" si="749"/>
        <v>0,0000</v>
      </c>
      <c r="J1959" s="19">
        <f t="shared" si="750"/>
        <v>0.41</v>
      </c>
      <c r="K1959" s="19">
        <f t="shared" si="751"/>
        <v>0.41</v>
      </c>
      <c r="P1959" t="s">
        <v>1000</v>
      </c>
      <c r="S1959" s="3" t="s">
        <v>974</v>
      </c>
      <c r="U1959" t="s">
        <v>56</v>
      </c>
    </row>
    <row r="1960" spans="1:21" ht="26.4" x14ac:dyDescent="0.3">
      <c r="A1960" s="16" t="s">
        <v>65</v>
      </c>
      <c r="B1960" s="16" t="s">
        <v>1001</v>
      </c>
      <c r="C1960" s="16" t="s">
        <v>1002</v>
      </c>
      <c r="D1960" s="16" t="s">
        <v>68</v>
      </c>
      <c r="E1960" s="17" t="s">
        <v>29</v>
      </c>
      <c r="F1960" s="14">
        <f t="shared" si="746"/>
        <v>51.82</v>
      </c>
      <c r="G1960" s="14">
        <f t="shared" si="747"/>
        <v>51.82</v>
      </c>
      <c r="H1960" s="14" t="str">
        <f t="shared" si="748"/>
        <v>0,0077</v>
      </c>
      <c r="I1960" s="14" t="str">
        <f t="shared" si="749"/>
        <v>0,0000</v>
      </c>
      <c r="J1960" s="19">
        <f t="shared" si="750"/>
        <v>0.39</v>
      </c>
      <c r="K1960" s="19">
        <f t="shared" si="751"/>
        <v>0.39</v>
      </c>
      <c r="P1960" t="s">
        <v>1003</v>
      </c>
      <c r="S1960" s="3" t="s">
        <v>997</v>
      </c>
      <c r="U1960" t="s">
        <v>56</v>
      </c>
    </row>
    <row r="1961" spans="1:21" ht="39.6" x14ac:dyDescent="0.3">
      <c r="A1961" s="16" t="s">
        <v>65</v>
      </c>
      <c r="B1961" s="16" t="s">
        <v>943</v>
      </c>
      <c r="C1961" s="16" t="s">
        <v>944</v>
      </c>
      <c r="D1961" s="16" t="s">
        <v>68</v>
      </c>
      <c r="E1961" s="17" t="s">
        <v>29</v>
      </c>
      <c r="F1961" s="14">
        <f t="shared" si="746"/>
        <v>281.08999999999997</v>
      </c>
      <c r="G1961" s="14">
        <f t="shared" si="747"/>
        <v>281.08999999999997</v>
      </c>
      <c r="H1961" s="14" t="str">
        <f t="shared" si="748"/>
        <v>0,0110</v>
      </c>
      <c r="I1961" s="14" t="str">
        <f t="shared" si="749"/>
        <v>0,0000</v>
      </c>
      <c r="J1961" s="19">
        <f t="shared" si="750"/>
        <v>3.09</v>
      </c>
      <c r="K1961" s="19">
        <f t="shared" si="751"/>
        <v>3.09</v>
      </c>
      <c r="P1961" t="s">
        <v>945</v>
      </c>
      <c r="S1961" s="3" t="s">
        <v>351</v>
      </c>
      <c r="U1961" t="s">
        <v>56</v>
      </c>
    </row>
    <row r="1962" spans="1:21" ht="52.8" x14ac:dyDescent="0.3">
      <c r="A1962" s="16" t="s">
        <v>65</v>
      </c>
      <c r="B1962" s="16" t="s">
        <v>959</v>
      </c>
      <c r="C1962" s="16" t="s">
        <v>960</v>
      </c>
      <c r="D1962" s="16" t="s">
        <v>68</v>
      </c>
      <c r="E1962" s="17" t="s">
        <v>29</v>
      </c>
      <c r="F1962" s="14">
        <f t="shared" si="746"/>
        <v>163.92</v>
      </c>
      <c r="G1962" s="14">
        <f t="shared" si="747"/>
        <v>163.92</v>
      </c>
      <c r="H1962" s="14" t="str">
        <f t="shared" si="748"/>
        <v>0,0039</v>
      </c>
      <c r="I1962" s="14" t="str">
        <f t="shared" si="749"/>
        <v>0,0000</v>
      </c>
      <c r="J1962" s="19">
        <f t="shared" si="750"/>
        <v>0.63</v>
      </c>
      <c r="K1962" s="19">
        <f t="shared" si="751"/>
        <v>0.63</v>
      </c>
      <c r="P1962" t="s">
        <v>961</v>
      </c>
      <c r="S1962" s="3" t="s">
        <v>1004</v>
      </c>
      <c r="U1962" t="s">
        <v>56</v>
      </c>
    </row>
    <row r="1963" spans="1:21" ht="39.6" x14ac:dyDescent="0.3">
      <c r="A1963" s="16" t="s">
        <v>65</v>
      </c>
      <c r="B1963" s="16" t="s">
        <v>962</v>
      </c>
      <c r="C1963" s="16" t="s">
        <v>963</v>
      </c>
      <c r="D1963" s="16" t="s">
        <v>68</v>
      </c>
      <c r="E1963" s="17" t="s">
        <v>29</v>
      </c>
      <c r="F1963" s="14">
        <f t="shared" si="746"/>
        <v>73.760000000000005</v>
      </c>
      <c r="G1963" s="14">
        <f t="shared" si="747"/>
        <v>73.760000000000005</v>
      </c>
      <c r="H1963" s="14" t="str">
        <f t="shared" si="748"/>
        <v>0,0071</v>
      </c>
      <c r="I1963" s="14" t="str">
        <f t="shared" si="749"/>
        <v>0,0000</v>
      </c>
      <c r="J1963" s="19">
        <f t="shared" si="750"/>
        <v>0.52</v>
      </c>
      <c r="K1963" s="19">
        <f t="shared" si="751"/>
        <v>0.52</v>
      </c>
      <c r="P1963" t="s">
        <v>964</v>
      </c>
      <c r="S1963" s="3" t="s">
        <v>1005</v>
      </c>
      <c r="U1963" t="s">
        <v>56</v>
      </c>
    </row>
    <row r="1964" spans="1:21" ht="26.4" x14ac:dyDescent="0.3">
      <c r="A1964" s="16" t="s">
        <v>65</v>
      </c>
      <c r="B1964" s="16" t="s">
        <v>1006</v>
      </c>
      <c r="C1964" s="16" t="s">
        <v>1007</v>
      </c>
      <c r="D1964" s="16">
        <v>58</v>
      </c>
      <c r="E1964" s="17" t="s">
        <v>159</v>
      </c>
      <c r="F1964" s="14">
        <f t="shared" si="746"/>
        <v>5.57</v>
      </c>
      <c r="G1964" s="14">
        <f t="shared" si="747"/>
        <v>5.57</v>
      </c>
      <c r="H1964" s="14" t="str">
        <f t="shared" si="748"/>
        <v>1,0000</v>
      </c>
      <c r="I1964" s="14" t="str">
        <f t="shared" si="749"/>
        <v>0,0000</v>
      </c>
      <c r="J1964" s="19">
        <f t="shared" si="750"/>
        <v>5.57</v>
      </c>
      <c r="K1964" s="19">
        <f t="shared" si="751"/>
        <v>5.57</v>
      </c>
      <c r="P1964" t="s">
        <v>903</v>
      </c>
      <c r="S1964" s="3" t="s">
        <v>179</v>
      </c>
      <c r="U1964" t="s">
        <v>56</v>
      </c>
    </row>
    <row r="1965" spans="1:21" ht="26.4" x14ac:dyDescent="0.3">
      <c r="A1965" s="12" t="s">
        <v>25</v>
      </c>
      <c r="B1965" s="12" t="s">
        <v>77</v>
      </c>
      <c r="C1965" s="12" t="s">
        <v>78</v>
      </c>
      <c r="D1965" s="12" t="s">
        <v>28</v>
      </c>
      <c r="E1965" s="13" t="s">
        <v>29</v>
      </c>
      <c r="F1965" s="14">
        <f t="shared" si="746"/>
        <v>15.15</v>
      </c>
      <c r="G1965" s="14">
        <f t="shared" ref="G1965" si="752">ROUND($N$4*P1965,2)</f>
        <v>15.15</v>
      </c>
      <c r="H1965" s="14" t="str">
        <f t="shared" si="748"/>
        <v>0,1320</v>
      </c>
      <c r="I1965" s="14" t="str">
        <f t="shared" si="749"/>
        <v>3,0000</v>
      </c>
      <c r="J1965" s="19">
        <f>TRUNC(F1965*H1965,2)+(F1965*H1965*3%)+0.04</f>
        <v>2.0899939999999999</v>
      </c>
      <c r="K1965" s="19">
        <f t="shared" si="751"/>
        <v>2.0899939999999999</v>
      </c>
      <c r="P1965" t="s">
        <v>79</v>
      </c>
      <c r="S1965" s="2" t="s">
        <v>1008</v>
      </c>
      <c r="U1965" t="s">
        <v>198</v>
      </c>
    </row>
    <row r="1967" spans="1:21" x14ac:dyDescent="0.3">
      <c r="A1967" s="4" t="s">
        <v>1009</v>
      </c>
      <c r="B1967" s="5"/>
      <c r="C1967" s="5"/>
      <c r="D1967" s="5"/>
      <c r="E1967" s="5"/>
      <c r="F1967" s="5"/>
      <c r="G1967" s="5"/>
      <c r="H1967" s="5"/>
      <c r="I1967" s="5"/>
      <c r="J1967" s="5"/>
      <c r="K1967" s="5"/>
    </row>
    <row r="1968" spans="1:21" x14ac:dyDescent="0.3">
      <c r="A1968" s="6" t="s">
        <v>5</v>
      </c>
      <c r="B1968" s="7"/>
      <c r="C1968" s="7" t="s">
        <v>1010</v>
      </c>
      <c r="D1968" s="5"/>
      <c r="E1968" s="5"/>
      <c r="F1968" s="5"/>
      <c r="G1968" s="5"/>
      <c r="H1968" s="5"/>
      <c r="I1968" s="5"/>
      <c r="J1968" s="5"/>
      <c r="K1968" s="5"/>
    </row>
    <row r="1969" spans="1:21" x14ac:dyDescent="0.3">
      <c r="A1969" s="6" t="s">
        <v>10</v>
      </c>
      <c r="B1969" s="7"/>
      <c r="C1969" s="7" t="s">
        <v>1011</v>
      </c>
      <c r="D1969" s="5"/>
      <c r="E1969" s="5"/>
      <c r="F1969" s="5"/>
      <c r="G1969" s="5"/>
      <c r="H1969" s="5"/>
      <c r="I1969" s="5"/>
      <c r="J1969" s="5"/>
      <c r="K1969" s="5"/>
    </row>
    <row r="1970" spans="1:21" x14ac:dyDescent="0.3">
      <c r="A1970" s="6" t="s">
        <v>12</v>
      </c>
      <c r="B1970" s="7"/>
      <c r="C1970" s="7" t="s">
        <v>13</v>
      </c>
      <c r="D1970" s="5"/>
      <c r="E1970" s="5"/>
      <c r="F1970" s="5"/>
      <c r="G1970" s="5"/>
      <c r="H1970" s="5"/>
      <c r="I1970" s="5"/>
      <c r="J1970" s="5"/>
      <c r="K1970" s="5"/>
    </row>
    <row r="1971" spans="1:21" x14ac:dyDescent="0.3">
      <c r="A1971" s="6" t="s">
        <v>14</v>
      </c>
      <c r="B1971" s="7"/>
      <c r="C1971" s="7" t="s">
        <v>15</v>
      </c>
      <c r="D1971" s="5"/>
      <c r="E1971" s="5"/>
      <c r="F1971" s="5"/>
      <c r="G1971" s="5"/>
      <c r="H1971" s="5"/>
      <c r="I1971" s="5"/>
      <c r="J1971" s="5"/>
      <c r="K1971" s="5"/>
    </row>
    <row r="1972" spans="1:21" x14ac:dyDescent="0.3">
      <c r="A1972" s="6" t="s">
        <v>16</v>
      </c>
      <c r="B1972" s="7"/>
      <c r="C1972" s="7" t="s">
        <v>907</v>
      </c>
      <c r="D1972" s="5"/>
      <c r="E1972" s="5"/>
      <c r="F1972" s="5"/>
      <c r="G1972" s="5"/>
      <c r="H1972" s="5"/>
      <c r="I1972" s="5"/>
      <c r="J1972" s="5"/>
      <c r="K1972" s="5"/>
    </row>
    <row r="1973" spans="1:21" x14ac:dyDescent="0.3">
      <c r="A1973" s="6" t="s">
        <v>18</v>
      </c>
      <c r="B1973" s="7"/>
      <c r="C1973" s="7" t="s">
        <v>159</v>
      </c>
      <c r="D1973" s="5"/>
      <c r="E1973" s="5"/>
      <c r="F1973" s="5"/>
      <c r="G1973" s="5"/>
      <c r="H1973" s="5"/>
      <c r="I1973" s="5"/>
      <c r="J1973" s="5"/>
      <c r="K1973" s="5"/>
    </row>
    <row r="1974" spans="1:21" x14ac:dyDescent="0.3">
      <c r="A1974" s="6" t="s">
        <v>20</v>
      </c>
      <c r="B1974" s="7"/>
      <c r="C1974" s="7"/>
      <c r="D1974" s="5"/>
      <c r="E1974" s="5"/>
      <c r="F1974" s="5"/>
      <c r="G1974" s="5"/>
      <c r="H1974" s="5"/>
      <c r="I1974" s="5"/>
      <c r="J1974" s="5"/>
      <c r="K1974" s="5"/>
    </row>
    <row r="1975" spans="1:21" x14ac:dyDescent="0.3">
      <c r="A1975" s="6" t="s">
        <v>21</v>
      </c>
      <c r="B1975" s="7"/>
      <c r="C1975" s="7">
        <v>104.22</v>
      </c>
      <c r="D1975" s="5"/>
      <c r="E1975" s="5"/>
      <c r="F1975" s="5"/>
      <c r="G1975" s="5"/>
      <c r="H1975" s="5"/>
      <c r="I1975" s="5"/>
      <c r="J1975" s="5"/>
      <c r="K1975" s="5"/>
    </row>
    <row r="1976" spans="1:21" x14ac:dyDescent="0.3">
      <c r="A1976" s="6" t="s">
        <v>22</v>
      </c>
      <c r="B1976" s="7"/>
      <c r="C1976" s="7">
        <v>104.22</v>
      </c>
      <c r="D1976" s="5"/>
      <c r="E1976" s="5"/>
      <c r="F1976" s="5"/>
      <c r="G1976" s="5"/>
      <c r="H1976" s="5"/>
      <c r="I1976" s="5"/>
      <c r="J1976" s="5"/>
      <c r="K1976" s="5"/>
    </row>
    <row r="1977" spans="1:21" ht="27.6" x14ac:dyDescent="0.3">
      <c r="A1977" s="9"/>
      <c r="B1977" s="9" t="s">
        <v>5</v>
      </c>
      <c r="C1977" s="9" t="s">
        <v>10</v>
      </c>
      <c r="D1977" s="9" t="s">
        <v>16</v>
      </c>
      <c r="E1977" s="10" t="s">
        <v>18</v>
      </c>
      <c r="F1977" s="11" t="s">
        <v>21</v>
      </c>
      <c r="G1977" s="11" t="s">
        <v>22</v>
      </c>
      <c r="H1977" s="11" t="s">
        <v>23</v>
      </c>
      <c r="I1977" s="11" t="s">
        <v>24</v>
      </c>
      <c r="J1977" s="11" t="s">
        <v>21</v>
      </c>
      <c r="K1977" s="11" t="s">
        <v>22</v>
      </c>
      <c r="P1977" t="s">
        <v>21</v>
      </c>
      <c r="S1977" s="1" t="s">
        <v>23</v>
      </c>
      <c r="U1977" t="s">
        <v>24</v>
      </c>
    </row>
    <row r="1978" spans="1:21" ht="26.4" x14ac:dyDescent="0.3">
      <c r="A1978" s="12" t="s">
        <v>25</v>
      </c>
      <c r="B1978" s="12" t="s">
        <v>1012</v>
      </c>
      <c r="C1978" s="12" t="s">
        <v>1013</v>
      </c>
      <c r="D1978" s="12" t="s">
        <v>182</v>
      </c>
      <c r="E1978" s="13" t="s">
        <v>402</v>
      </c>
      <c r="F1978" s="14">
        <f t="shared" ref="F1978" si="753">G1978</f>
        <v>71.87</v>
      </c>
      <c r="G1978" s="14">
        <f t="shared" ref="G1978" si="754">TRUNC($N$4*P1978,2)</f>
        <v>71.87</v>
      </c>
      <c r="H1978" s="14" t="str">
        <f t="shared" ref="H1978" si="755">S1978</f>
        <v>1,4500</v>
      </c>
      <c r="I1978" s="14" t="str">
        <f t="shared" ref="I1978" si="756">U1978</f>
        <v>0,0000</v>
      </c>
      <c r="J1978" s="19">
        <f>TRUNC(F1978*H1978,2)+0.01</f>
        <v>104.22</v>
      </c>
      <c r="K1978" s="19">
        <f t="shared" ref="K1978" si="757">J1978</f>
        <v>104.22</v>
      </c>
      <c r="P1978" t="s">
        <v>1014</v>
      </c>
      <c r="S1978" s="2" t="s">
        <v>1015</v>
      </c>
      <c r="U1978" t="s">
        <v>56</v>
      </c>
    </row>
    <row r="1980" spans="1:21" x14ac:dyDescent="0.3">
      <c r="A1980" s="4" t="s">
        <v>1016</v>
      </c>
      <c r="B1980" s="5"/>
      <c r="C1980" s="5"/>
      <c r="D1980" s="5"/>
      <c r="E1980" s="5"/>
      <c r="F1980" s="5"/>
      <c r="G1980" s="5"/>
      <c r="H1980" s="5"/>
      <c r="I1980" s="5"/>
      <c r="J1980" s="5"/>
      <c r="K1980" s="5"/>
    </row>
    <row r="1981" spans="1:21" x14ac:dyDescent="0.3">
      <c r="A1981" s="6" t="s">
        <v>5</v>
      </c>
      <c r="B1981" s="7"/>
      <c r="C1981" s="7" t="s">
        <v>1017</v>
      </c>
      <c r="D1981" s="5"/>
      <c r="E1981" s="5"/>
      <c r="F1981" s="5"/>
      <c r="G1981" s="5"/>
      <c r="H1981" s="5"/>
      <c r="I1981" s="5"/>
      <c r="J1981" s="5"/>
      <c r="K1981" s="5"/>
    </row>
    <row r="1982" spans="1:21" x14ac:dyDescent="0.3">
      <c r="A1982" s="6" t="s">
        <v>10</v>
      </c>
      <c r="B1982" s="7"/>
      <c r="C1982" s="7" t="s">
        <v>1018</v>
      </c>
      <c r="D1982" s="5"/>
      <c r="E1982" s="5"/>
      <c r="F1982" s="5"/>
      <c r="G1982" s="5"/>
      <c r="H1982" s="5"/>
      <c r="I1982" s="5"/>
      <c r="J1982" s="5"/>
      <c r="K1982" s="5"/>
    </row>
    <row r="1983" spans="1:21" x14ac:dyDescent="0.3">
      <c r="A1983" s="6" t="s">
        <v>12</v>
      </c>
      <c r="B1983" s="7"/>
      <c r="C1983" s="7" t="s">
        <v>13</v>
      </c>
      <c r="D1983" s="5"/>
      <c r="E1983" s="5"/>
      <c r="F1983" s="5"/>
      <c r="G1983" s="5"/>
      <c r="H1983" s="5"/>
      <c r="I1983" s="5"/>
      <c r="J1983" s="5"/>
      <c r="K1983" s="5"/>
    </row>
    <row r="1984" spans="1:21" x14ac:dyDescent="0.3">
      <c r="A1984" s="6" t="s">
        <v>14</v>
      </c>
      <c r="B1984" s="7"/>
      <c r="C1984" s="7" t="s">
        <v>15</v>
      </c>
      <c r="D1984" s="5"/>
      <c r="E1984" s="5"/>
      <c r="F1984" s="5"/>
      <c r="G1984" s="5"/>
      <c r="H1984" s="5"/>
      <c r="I1984" s="5"/>
      <c r="J1984" s="5"/>
      <c r="K1984" s="5"/>
    </row>
    <row r="1985" spans="1:21" x14ac:dyDescent="0.3">
      <c r="A1985" s="6" t="s">
        <v>16</v>
      </c>
      <c r="B1985" s="7"/>
      <c r="C1985" s="7" t="s">
        <v>907</v>
      </c>
      <c r="D1985" s="5"/>
      <c r="E1985" s="5"/>
      <c r="F1985" s="5"/>
      <c r="G1985" s="5"/>
      <c r="H1985" s="5"/>
      <c r="I1985" s="5"/>
      <c r="J1985" s="5"/>
      <c r="K1985" s="5"/>
    </row>
    <row r="1986" spans="1:21" x14ac:dyDescent="0.3">
      <c r="A1986" s="6" t="s">
        <v>18</v>
      </c>
      <c r="B1986" s="7"/>
      <c r="C1986" s="7" t="s">
        <v>159</v>
      </c>
      <c r="D1986" s="5"/>
      <c r="E1986" s="5"/>
      <c r="F1986" s="5"/>
      <c r="G1986" s="5"/>
      <c r="H1986" s="5"/>
      <c r="I1986" s="5"/>
      <c r="J1986" s="5"/>
      <c r="K1986" s="5"/>
    </row>
    <row r="1987" spans="1:21" x14ac:dyDescent="0.3">
      <c r="A1987" s="6" t="s">
        <v>20</v>
      </c>
      <c r="B1987" s="7"/>
      <c r="C1987" s="7"/>
      <c r="D1987" s="5"/>
      <c r="E1987" s="5"/>
      <c r="F1987" s="5"/>
      <c r="G1987" s="5"/>
      <c r="H1987" s="5"/>
      <c r="I1987" s="5"/>
      <c r="J1987" s="5"/>
      <c r="K1987" s="5"/>
    </row>
    <row r="1988" spans="1:21" x14ac:dyDescent="0.3">
      <c r="A1988" s="6" t="s">
        <v>21</v>
      </c>
      <c r="B1988" s="7"/>
      <c r="C1988" s="7">
        <v>11.98</v>
      </c>
      <c r="D1988" s="5"/>
      <c r="E1988" s="5"/>
      <c r="F1988" s="5"/>
      <c r="G1988" s="5"/>
      <c r="H1988" s="5"/>
      <c r="I1988" s="5"/>
      <c r="J1988" s="5"/>
      <c r="K1988" s="5"/>
    </row>
    <row r="1989" spans="1:21" x14ac:dyDescent="0.3">
      <c r="A1989" s="6" t="s">
        <v>22</v>
      </c>
      <c r="B1989" s="7"/>
      <c r="C1989" s="7">
        <v>11.98</v>
      </c>
      <c r="D1989" s="5"/>
      <c r="E1989" s="5"/>
      <c r="F1989" s="5"/>
      <c r="G1989" s="5"/>
      <c r="H1989" s="5"/>
      <c r="I1989" s="5"/>
      <c r="J1989" s="5"/>
      <c r="K1989" s="5"/>
    </row>
    <row r="1990" spans="1:21" ht="27.6" x14ac:dyDescent="0.3">
      <c r="A1990" s="9"/>
      <c r="B1990" s="9" t="s">
        <v>5</v>
      </c>
      <c r="C1990" s="9" t="s">
        <v>10</v>
      </c>
      <c r="D1990" s="9" t="s">
        <v>16</v>
      </c>
      <c r="E1990" s="10" t="s">
        <v>18</v>
      </c>
      <c r="F1990" s="11" t="s">
        <v>21</v>
      </c>
      <c r="G1990" s="11" t="s">
        <v>22</v>
      </c>
      <c r="H1990" s="11" t="s">
        <v>23</v>
      </c>
      <c r="I1990" s="11" t="s">
        <v>24</v>
      </c>
      <c r="J1990" s="11" t="s">
        <v>21</v>
      </c>
      <c r="K1990" s="11" t="s">
        <v>22</v>
      </c>
      <c r="P1990" t="s">
        <v>21</v>
      </c>
      <c r="S1990" s="1" t="s">
        <v>23</v>
      </c>
      <c r="U1990" t="s">
        <v>24</v>
      </c>
    </row>
    <row r="1991" spans="1:21" ht="26.4" x14ac:dyDescent="0.3">
      <c r="A1991" s="16" t="s">
        <v>65</v>
      </c>
      <c r="B1991" s="16" t="s">
        <v>927</v>
      </c>
      <c r="C1991" s="16" t="s">
        <v>928</v>
      </c>
      <c r="D1991" s="16" t="s">
        <v>68</v>
      </c>
      <c r="E1991" s="17" t="s">
        <v>29</v>
      </c>
      <c r="F1991" s="14">
        <f t="shared" ref="F1991:F1999" si="758">G1991</f>
        <v>167.59</v>
      </c>
      <c r="G1991" s="14">
        <f t="shared" ref="G1991:G1998" si="759">TRUNC($N$4*P1991,2)</f>
        <v>167.59</v>
      </c>
      <c r="H1991" s="14" t="str">
        <f t="shared" ref="H1991:H1999" si="760">S1991</f>
        <v>0,0132</v>
      </c>
      <c r="I1991" s="14" t="str">
        <f t="shared" ref="I1991:I1999" si="761">U1991</f>
        <v>0,0000</v>
      </c>
      <c r="J1991" s="19">
        <f t="shared" ref="J1991:J1998" si="762">TRUNC(F1991*H1991,2)</f>
        <v>2.21</v>
      </c>
      <c r="K1991" s="19">
        <f t="shared" ref="K1991:K1999" si="763">J1991</f>
        <v>2.21</v>
      </c>
      <c r="P1991" t="s">
        <v>929</v>
      </c>
      <c r="S1991" s="3" t="s">
        <v>1019</v>
      </c>
      <c r="U1991" t="s">
        <v>56</v>
      </c>
    </row>
    <row r="1992" spans="1:21" ht="26.4" x14ac:dyDescent="0.3">
      <c r="A1992" s="16" t="s">
        <v>65</v>
      </c>
      <c r="B1992" s="16" t="s">
        <v>935</v>
      </c>
      <c r="C1992" s="16" t="s">
        <v>936</v>
      </c>
      <c r="D1992" s="16" t="s">
        <v>68</v>
      </c>
      <c r="E1992" s="17" t="s">
        <v>29</v>
      </c>
      <c r="F1992" s="14">
        <f t="shared" si="758"/>
        <v>96.07</v>
      </c>
      <c r="G1992" s="14">
        <f t="shared" si="759"/>
        <v>96.07</v>
      </c>
      <c r="H1992" s="14" t="str">
        <f t="shared" si="760"/>
        <v>0,0066</v>
      </c>
      <c r="I1992" s="14" t="str">
        <f t="shared" si="761"/>
        <v>0,0000</v>
      </c>
      <c r="J1992" s="19">
        <f t="shared" si="762"/>
        <v>0.63</v>
      </c>
      <c r="K1992" s="19">
        <f t="shared" si="763"/>
        <v>0.63</v>
      </c>
      <c r="P1992" t="s">
        <v>937</v>
      </c>
      <c r="S1992" s="3" t="s">
        <v>303</v>
      </c>
      <c r="U1992" t="s">
        <v>56</v>
      </c>
    </row>
    <row r="1993" spans="1:21" ht="26.4" x14ac:dyDescent="0.3">
      <c r="A1993" s="16" t="s">
        <v>65</v>
      </c>
      <c r="B1993" s="16" t="s">
        <v>939</v>
      </c>
      <c r="C1993" s="16" t="s">
        <v>940</v>
      </c>
      <c r="D1993" s="16" t="s">
        <v>68</v>
      </c>
      <c r="E1993" s="17" t="s">
        <v>29</v>
      </c>
      <c r="F1993" s="14">
        <f t="shared" si="758"/>
        <v>37.799999999999997</v>
      </c>
      <c r="G1993" s="14">
        <f t="shared" si="759"/>
        <v>37.799999999999997</v>
      </c>
      <c r="H1993" s="14" t="str">
        <f t="shared" si="760"/>
        <v>0,0066</v>
      </c>
      <c r="I1993" s="14" t="str">
        <f t="shared" si="761"/>
        <v>0,0000</v>
      </c>
      <c r="J1993" s="19">
        <f t="shared" si="762"/>
        <v>0.24</v>
      </c>
      <c r="K1993" s="19">
        <f t="shared" si="763"/>
        <v>0.24</v>
      </c>
      <c r="P1993" t="s">
        <v>941</v>
      </c>
      <c r="S1993" s="3" t="s">
        <v>303</v>
      </c>
      <c r="U1993" t="s">
        <v>56</v>
      </c>
    </row>
    <row r="1994" spans="1:21" ht="26.4" x14ac:dyDescent="0.3">
      <c r="A1994" s="16" t="s">
        <v>65</v>
      </c>
      <c r="B1994" s="16" t="s">
        <v>998</v>
      </c>
      <c r="C1994" s="16" t="s">
        <v>999</v>
      </c>
      <c r="D1994" s="16" t="s">
        <v>68</v>
      </c>
      <c r="E1994" s="17" t="s">
        <v>29</v>
      </c>
      <c r="F1994" s="14">
        <f t="shared" si="758"/>
        <v>126.99</v>
      </c>
      <c r="G1994" s="14">
        <f t="shared" si="759"/>
        <v>126.99</v>
      </c>
      <c r="H1994" s="14" t="str">
        <f t="shared" si="760"/>
        <v>0,0066</v>
      </c>
      <c r="I1994" s="14" t="str">
        <f t="shared" si="761"/>
        <v>0,0000</v>
      </c>
      <c r="J1994" s="19">
        <f t="shared" si="762"/>
        <v>0.83</v>
      </c>
      <c r="K1994" s="19">
        <f t="shared" si="763"/>
        <v>0.83</v>
      </c>
      <c r="P1994" t="s">
        <v>1000</v>
      </c>
      <c r="S1994" s="3" t="s">
        <v>303</v>
      </c>
      <c r="U1994" t="s">
        <v>56</v>
      </c>
    </row>
    <row r="1995" spans="1:21" ht="26.4" x14ac:dyDescent="0.3">
      <c r="A1995" s="16" t="s">
        <v>65</v>
      </c>
      <c r="B1995" s="16" t="s">
        <v>1001</v>
      </c>
      <c r="C1995" s="16" t="s">
        <v>1002</v>
      </c>
      <c r="D1995" s="16" t="s">
        <v>68</v>
      </c>
      <c r="E1995" s="17" t="s">
        <v>29</v>
      </c>
      <c r="F1995" s="14">
        <f t="shared" si="758"/>
        <v>51.82</v>
      </c>
      <c r="G1995" s="14">
        <f t="shared" si="759"/>
        <v>51.82</v>
      </c>
      <c r="H1995" s="14" t="str">
        <f t="shared" si="760"/>
        <v>0,0066</v>
      </c>
      <c r="I1995" s="14" t="str">
        <f t="shared" si="761"/>
        <v>0,0000</v>
      </c>
      <c r="J1995" s="19">
        <f t="shared" si="762"/>
        <v>0.34</v>
      </c>
      <c r="K1995" s="19">
        <f t="shared" si="763"/>
        <v>0.34</v>
      </c>
      <c r="P1995" t="s">
        <v>1003</v>
      </c>
      <c r="S1995" s="3" t="s">
        <v>303</v>
      </c>
      <c r="U1995" t="s">
        <v>56</v>
      </c>
    </row>
    <row r="1996" spans="1:21" ht="39.6" x14ac:dyDescent="0.3">
      <c r="A1996" s="16" t="s">
        <v>65</v>
      </c>
      <c r="B1996" s="16" t="s">
        <v>943</v>
      </c>
      <c r="C1996" s="16" t="s">
        <v>944</v>
      </c>
      <c r="D1996" s="16" t="s">
        <v>68</v>
      </c>
      <c r="E1996" s="17" t="s">
        <v>29</v>
      </c>
      <c r="F1996" s="14">
        <f t="shared" si="758"/>
        <v>281.08999999999997</v>
      </c>
      <c r="G1996" s="14">
        <f t="shared" si="759"/>
        <v>281.08999999999997</v>
      </c>
      <c r="H1996" s="14" t="str">
        <f t="shared" si="760"/>
        <v>0,0132</v>
      </c>
      <c r="I1996" s="14" t="str">
        <f t="shared" si="761"/>
        <v>0,0000</v>
      </c>
      <c r="J1996" s="19">
        <f t="shared" si="762"/>
        <v>3.71</v>
      </c>
      <c r="K1996" s="19">
        <f t="shared" si="763"/>
        <v>3.71</v>
      </c>
      <c r="P1996" t="s">
        <v>945</v>
      </c>
      <c r="S1996" s="3" t="s">
        <v>1019</v>
      </c>
      <c r="U1996" t="s">
        <v>56</v>
      </c>
    </row>
    <row r="1997" spans="1:21" ht="52.8" x14ac:dyDescent="0.3">
      <c r="A1997" s="16" t="s">
        <v>65</v>
      </c>
      <c r="B1997" s="16" t="s">
        <v>959</v>
      </c>
      <c r="C1997" s="16" t="s">
        <v>960</v>
      </c>
      <c r="D1997" s="16" t="s">
        <v>68</v>
      </c>
      <c r="E1997" s="17" t="s">
        <v>29</v>
      </c>
      <c r="F1997" s="14">
        <f t="shared" si="758"/>
        <v>163.92</v>
      </c>
      <c r="G1997" s="14">
        <f t="shared" si="759"/>
        <v>163.92</v>
      </c>
      <c r="H1997" s="14" t="str">
        <f t="shared" si="760"/>
        <v>0,0066</v>
      </c>
      <c r="I1997" s="14" t="str">
        <f t="shared" si="761"/>
        <v>0,0000</v>
      </c>
      <c r="J1997" s="19">
        <f t="shared" si="762"/>
        <v>1.08</v>
      </c>
      <c r="K1997" s="19">
        <f t="shared" si="763"/>
        <v>1.08</v>
      </c>
      <c r="P1997" t="s">
        <v>961</v>
      </c>
      <c r="S1997" s="3" t="s">
        <v>303</v>
      </c>
      <c r="U1997" t="s">
        <v>56</v>
      </c>
    </row>
    <row r="1998" spans="1:21" ht="39.6" x14ac:dyDescent="0.3">
      <c r="A1998" s="16" t="s">
        <v>65</v>
      </c>
      <c r="B1998" s="16" t="s">
        <v>962</v>
      </c>
      <c r="C1998" s="16" t="s">
        <v>963</v>
      </c>
      <c r="D1998" s="16" t="s">
        <v>68</v>
      </c>
      <c r="E1998" s="17" t="s">
        <v>29</v>
      </c>
      <c r="F1998" s="14">
        <f t="shared" si="758"/>
        <v>73.760000000000005</v>
      </c>
      <c r="G1998" s="14">
        <f t="shared" si="759"/>
        <v>73.760000000000005</v>
      </c>
      <c r="H1998" s="14" t="str">
        <f t="shared" si="760"/>
        <v>0,0066</v>
      </c>
      <c r="I1998" s="14" t="str">
        <f t="shared" si="761"/>
        <v>0,0000</v>
      </c>
      <c r="J1998" s="19">
        <f t="shared" si="762"/>
        <v>0.48</v>
      </c>
      <c r="K1998" s="19">
        <f t="shared" si="763"/>
        <v>0.48</v>
      </c>
      <c r="P1998" t="s">
        <v>964</v>
      </c>
      <c r="S1998" s="3" t="s">
        <v>303</v>
      </c>
      <c r="U1998" t="s">
        <v>56</v>
      </c>
    </row>
    <row r="1999" spans="1:21" ht="26.4" x14ac:dyDescent="0.3">
      <c r="A1999" s="12" t="s">
        <v>25</v>
      </c>
      <c r="B1999" s="12" t="s">
        <v>77</v>
      </c>
      <c r="C1999" s="12" t="s">
        <v>78</v>
      </c>
      <c r="D1999" s="12" t="s">
        <v>28</v>
      </c>
      <c r="E1999" s="13" t="s">
        <v>29</v>
      </c>
      <c r="F1999" s="14">
        <f t="shared" si="758"/>
        <v>15.15</v>
      </c>
      <c r="G1999" s="14">
        <f t="shared" ref="G1999" si="764">ROUND($N$4*P1999,2)</f>
        <v>15.15</v>
      </c>
      <c r="H1999" s="14" t="str">
        <f t="shared" si="760"/>
        <v>0,1580</v>
      </c>
      <c r="I1999" s="14" t="str">
        <f t="shared" si="761"/>
        <v>3,0000</v>
      </c>
      <c r="J1999" s="19">
        <f>TRUNC(F1999*H1999,2)+(F1999*H1999*3%)</f>
        <v>2.461811</v>
      </c>
      <c r="K1999" s="19">
        <f t="shared" si="763"/>
        <v>2.461811</v>
      </c>
      <c r="P1999" t="s">
        <v>79</v>
      </c>
      <c r="S1999" s="2" t="s">
        <v>1020</v>
      </c>
      <c r="U1999" t="s">
        <v>198</v>
      </c>
    </row>
    <row r="2001" spans="1:21" x14ac:dyDescent="0.3">
      <c r="A2001" s="4" t="s">
        <v>1021</v>
      </c>
      <c r="B2001" s="5"/>
      <c r="C2001" s="5"/>
      <c r="D2001" s="5"/>
      <c r="E2001" s="5"/>
      <c r="F2001" s="5"/>
      <c r="G2001" s="5"/>
      <c r="H2001" s="5"/>
      <c r="I2001" s="5"/>
      <c r="J2001" s="5"/>
      <c r="K2001" s="5"/>
    </row>
    <row r="2002" spans="1:21" x14ac:dyDescent="0.3">
      <c r="A2002" s="6" t="s">
        <v>5</v>
      </c>
      <c r="B2002" s="7"/>
      <c r="C2002" s="7" t="s">
        <v>1022</v>
      </c>
      <c r="D2002" s="5"/>
      <c r="E2002" s="5"/>
      <c r="F2002" s="5"/>
      <c r="G2002" s="5"/>
      <c r="H2002" s="5"/>
      <c r="I2002" s="5"/>
      <c r="J2002" s="5"/>
      <c r="K2002" s="5"/>
    </row>
    <row r="2003" spans="1:21" x14ac:dyDescent="0.3">
      <c r="A2003" s="6" t="s">
        <v>10</v>
      </c>
      <c r="B2003" s="7"/>
      <c r="C2003" s="7" t="s">
        <v>1023</v>
      </c>
      <c r="D2003" s="5"/>
      <c r="E2003" s="5"/>
      <c r="F2003" s="5"/>
      <c r="G2003" s="5"/>
      <c r="H2003" s="5"/>
      <c r="I2003" s="5"/>
      <c r="J2003" s="5"/>
      <c r="K2003" s="5"/>
    </row>
    <row r="2004" spans="1:21" x14ac:dyDescent="0.3">
      <c r="A2004" s="6" t="s">
        <v>12</v>
      </c>
      <c r="B2004" s="7"/>
      <c r="C2004" s="7" t="s">
        <v>13</v>
      </c>
      <c r="D2004" s="5"/>
      <c r="E2004" s="5"/>
      <c r="F2004" s="5"/>
      <c r="G2004" s="5"/>
      <c r="H2004" s="5"/>
      <c r="I2004" s="5"/>
      <c r="J2004" s="5"/>
      <c r="K2004" s="5"/>
    </row>
    <row r="2005" spans="1:21" x14ac:dyDescent="0.3">
      <c r="A2005" s="6" t="s">
        <v>14</v>
      </c>
      <c r="B2005" s="7"/>
      <c r="C2005" s="7" t="s">
        <v>15</v>
      </c>
      <c r="D2005" s="5"/>
      <c r="E2005" s="5"/>
      <c r="F2005" s="5"/>
      <c r="G2005" s="5"/>
      <c r="H2005" s="5"/>
      <c r="I2005" s="5"/>
      <c r="J2005" s="5"/>
      <c r="K2005" s="5"/>
    </row>
    <row r="2006" spans="1:21" x14ac:dyDescent="0.3">
      <c r="A2006" s="6" t="s">
        <v>16</v>
      </c>
      <c r="B2006" s="7"/>
      <c r="C2006" s="7" t="s">
        <v>907</v>
      </c>
      <c r="D2006" s="5"/>
      <c r="E2006" s="5"/>
      <c r="F2006" s="5"/>
      <c r="G2006" s="5"/>
      <c r="H2006" s="5"/>
      <c r="I2006" s="5"/>
      <c r="J2006" s="5"/>
      <c r="K2006" s="5"/>
    </row>
    <row r="2007" spans="1:21" x14ac:dyDescent="0.3">
      <c r="A2007" s="6" t="s">
        <v>18</v>
      </c>
      <c r="B2007" s="7"/>
      <c r="C2007" s="7" t="s">
        <v>159</v>
      </c>
      <c r="D2007" s="5"/>
      <c r="E2007" s="5"/>
      <c r="F2007" s="5"/>
      <c r="G2007" s="5"/>
      <c r="H2007" s="5"/>
      <c r="I2007" s="5"/>
      <c r="J2007" s="5"/>
      <c r="K2007" s="5"/>
    </row>
    <row r="2008" spans="1:21" x14ac:dyDescent="0.3">
      <c r="A2008" s="6" t="s">
        <v>20</v>
      </c>
      <c r="B2008" s="7"/>
      <c r="C2008" s="7"/>
      <c r="D2008" s="5"/>
      <c r="E2008" s="5"/>
      <c r="F2008" s="5"/>
      <c r="G2008" s="5"/>
      <c r="H2008" s="5"/>
      <c r="I2008" s="5"/>
      <c r="J2008" s="5"/>
      <c r="K2008" s="5"/>
    </row>
    <row r="2009" spans="1:21" x14ac:dyDescent="0.3">
      <c r="A2009" s="6" t="s">
        <v>21</v>
      </c>
      <c r="B2009" s="7"/>
      <c r="C2009" s="7">
        <v>65.16</v>
      </c>
      <c r="D2009" s="5"/>
      <c r="E2009" s="5"/>
      <c r="F2009" s="5"/>
      <c r="G2009" s="5"/>
      <c r="H2009" s="5"/>
      <c r="I2009" s="5"/>
      <c r="J2009" s="5"/>
      <c r="K2009" s="5"/>
    </row>
    <row r="2010" spans="1:21" x14ac:dyDescent="0.3">
      <c r="A2010" s="6" t="s">
        <v>22</v>
      </c>
      <c r="B2010" s="7"/>
      <c r="C2010" s="7">
        <v>65.16</v>
      </c>
      <c r="D2010" s="5"/>
      <c r="E2010" s="5"/>
      <c r="F2010" s="5"/>
      <c r="G2010" s="5"/>
      <c r="H2010" s="5"/>
      <c r="I2010" s="5"/>
      <c r="J2010" s="5"/>
      <c r="K2010" s="5"/>
    </row>
    <row r="2011" spans="1:21" ht="27.6" x14ac:dyDescent="0.3">
      <c r="A2011" s="9"/>
      <c r="B2011" s="9" t="s">
        <v>5</v>
      </c>
      <c r="C2011" s="9" t="s">
        <v>10</v>
      </c>
      <c r="D2011" s="9" t="s">
        <v>16</v>
      </c>
      <c r="E2011" s="10" t="s">
        <v>18</v>
      </c>
      <c r="F2011" s="11" t="s">
        <v>21</v>
      </c>
      <c r="G2011" s="11" t="s">
        <v>22</v>
      </c>
      <c r="H2011" s="11" t="s">
        <v>23</v>
      </c>
      <c r="I2011" s="11" t="s">
        <v>24</v>
      </c>
      <c r="J2011" s="11" t="s">
        <v>21</v>
      </c>
      <c r="K2011" s="11" t="s">
        <v>22</v>
      </c>
      <c r="P2011" t="s">
        <v>21</v>
      </c>
      <c r="S2011" s="1" t="s">
        <v>23</v>
      </c>
      <c r="U2011" t="s">
        <v>24</v>
      </c>
    </row>
    <row r="2012" spans="1:21" ht="26.4" x14ac:dyDescent="0.3">
      <c r="A2012" s="12" t="s">
        <v>25</v>
      </c>
      <c r="B2012" s="12" t="s">
        <v>1024</v>
      </c>
      <c r="C2012" s="12" t="s">
        <v>1025</v>
      </c>
      <c r="D2012" s="12" t="s">
        <v>182</v>
      </c>
      <c r="E2012" s="13" t="s">
        <v>402</v>
      </c>
      <c r="F2012" s="14">
        <f t="shared" ref="F2012" si="765">G2012</f>
        <v>37.020000000000003</v>
      </c>
      <c r="G2012" s="14">
        <f t="shared" ref="G2012" si="766">TRUNC($N$4*P2012,2)</f>
        <v>37.020000000000003</v>
      </c>
      <c r="H2012" s="14" t="str">
        <f t="shared" ref="H2012" si="767">S2012</f>
        <v>1,7600</v>
      </c>
      <c r="I2012" s="14" t="str">
        <f t="shared" ref="I2012" si="768">U2012</f>
        <v>0,0000</v>
      </c>
      <c r="J2012" s="19">
        <f>TRUNC(F2012*H2012,2)+0.01</f>
        <v>65.160000000000011</v>
      </c>
      <c r="K2012" s="19">
        <f t="shared" ref="K2012" si="769">J2012</f>
        <v>65.160000000000011</v>
      </c>
      <c r="P2012" t="s">
        <v>1026</v>
      </c>
      <c r="S2012" s="2" t="s">
        <v>1027</v>
      </c>
      <c r="U2012" t="s">
        <v>56</v>
      </c>
    </row>
    <row r="2014" spans="1:21" x14ac:dyDescent="0.3">
      <c r="A2014" s="4" t="s">
        <v>1028</v>
      </c>
      <c r="B2014" s="5"/>
      <c r="C2014" s="5"/>
      <c r="D2014" s="5"/>
      <c r="E2014" s="5"/>
      <c r="F2014" s="5"/>
      <c r="G2014" s="5"/>
      <c r="H2014" s="5"/>
      <c r="I2014" s="5"/>
      <c r="J2014" s="5"/>
      <c r="K2014" s="5"/>
    </row>
    <row r="2015" spans="1:21" x14ac:dyDescent="0.3">
      <c r="A2015" s="6" t="s">
        <v>5</v>
      </c>
      <c r="B2015" s="7"/>
      <c r="C2015" s="7" t="s">
        <v>1029</v>
      </c>
      <c r="D2015" s="5"/>
      <c r="E2015" s="5"/>
      <c r="F2015" s="5"/>
      <c r="G2015" s="5"/>
      <c r="H2015" s="5"/>
      <c r="I2015" s="5"/>
      <c r="J2015" s="5"/>
      <c r="K2015" s="5"/>
    </row>
    <row r="2016" spans="1:21" x14ac:dyDescent="0.3">
      <c r="A2016" s="6" t="s">
        <v>10</v>
      </c>
      <c r="B2016" s="7"/>
      <c r="C2016" s="7" t="s">
        <v>1030</v>
      </c>
      <c r="D2016" s="5"/>
      <c r="E2016" s="5"/>
      <c r="F2016" s="5"/>
      <c r="G2016" s="5"/>
      <c r="H2016" s="5"/>
      <c r="I2016" s="5"/>
      <c r="J2016" s="5"/>
      <c r="K2016" s="5"/>
    </row>
    <row r="2017" spans="1:21" x14ac:dyDescent="0.3">
      <c r="A2017" s="6" t="s">
        <v>12</v>
      </c>
      <c r="B2017" s="7"/>
      <c r="C2017" s="7" t="s">
        <v>13</v>
      </c>
      <c r="D2017" s="5"/>
      <c r="E2017" s="5"/>
      <c r="F2017" s="5"/>
      <c r="G2017" s="5"/>
      <c r="H2017" s="5"/>
      <c r="I2017" s="5"/>
      <c r="J2017" s="5"/>
      <c r="K2017" s="5"/>
    </row>
    <row r="2018" spans="1:21" x14ac:dyDescent="0.3">
      <c r="A2018" s="6" t="s">
        <v>14</v>
      </c>
      <c r="B2018" s="7"/>
      <c r="C2018" s="7" t="s">
        <v>15</v>
      </c>
      <c r="D2018" s="5"/>
      <c r="E2018" s="5"/>
      <c r="F2018" s="5"/>
      <c r="G2018" s="5"/>
      <c r="H2018" s="5"/>
      <c r="I2018" s="5"/>
      <c r="J2018" s="5"/>
      <c r="K2018" s="5"/>
    </row>
    <row r="2019" spans="1:21" x14ac:dyDescent="0.3">
      <c r="A2019" s="6" t="s">
        <v>16</v>
      </c>
      <c r="B2019" s="7"/>
      <c r="C2019" s="7" t="s">
        <v>907</v>
      </c>
      <c r="D2019" s="5"/>
      <c r="E2019" s="5"/>
      <c r="F2019" s="5"/>
      <c r="G2019" s="5"/>
      <c r="H2019" s="5"/>
      <c r="I2019" s="5"/>
      <c r="J2019" s="5"/>
      <c r="K2019" s="5"/>
    </row>
    <row r="2020" spans="1:21" x14ac:dyDescent="0.3">
      <c r="A2020" s="6" t="s">
        <v>18</v>
      </c>
      <c r="B2020" s="7"/>
      <c r="C2020" s="7" t="s">
        <v>159</v>
      </c>
      <c r="D2020" s="5"/>
      <c r="E2020" s="5"/>
      <c r="F2020" s="5"/>
      <c r="G2020" s="5"/>
      <c r="H2020" s="5"/>
      <c r="I2020" s="5"/>
      <c r="J2020" s="5"/>
      <c r="K2020" s="5"/>
    </row>
    <row r="2021" spans="1:21" x14ac:dyDescent="0.3">
      <c r="A2021" s="6" t="s">
        <v>20</v>
      </c>
      <c r="B2021" s="7"/>
      <c r="C2021" s="7"/>
      <c r="D2021" s="5"/>
      <c r="E2021" s="5"/>
      <c r="F2021" s="5"/>
      <c r="G2021" s="5"/>
      <c r="H2021" s="5"/>
      <c r="I2021" s="5"/>
      <c r="J2021" s="5"/>
      <c r="K2021" s="5"/>
    </row>
    <row r="2022" spans="1:21" x14ac:dyDescent="0.3">
      <c r="A2022" s="6" t="s">
        <v>21</v>
      </c>
      <c r="B2022" s="7"/>
      <c r="C2022" s="7">
        <v>78.319999999999993</v>
      </c>
      <c r="D2022" s="5"/>
      <c r="E2022" s="5"/>
      <c r="F2022" s="5"/>
      <c r="G2022" s="5"/>
      <c r="H2022" s="5"/>
      <c r="I2022" s="5"/>
      <c r="J2022" s="5"/>
      <c r="K2022" s="5"/>
    </row>
    <row r="2023" spans="1:21" x14ac:dyDescent="0.3">
      <c r="A2023" s="6" t="s">
        <v>22</v>
      </c>
      <c r="B2023" s="7"/>
      <c r="C2023" s="7">
        <v>78.319999999999993</v>
      </c>
      <c r="D2023" s="5"/>
      <c r="E2023" s="5"/>
      <c r="F2023" s="5"/>
      <c r="G2023" s="5"/>
      <c r="H2023" s="5"/>
      <c r="I2023" s="5"/>
      <c r="J2023" s="5"/>
      <c r="K2023" s="5"/>
    </row>
    <row r="2024" spans="1:21" ht="27.6" x14ac:dyDescent="0.3">
      <c r="A2024" s="9"/>
      <c r="B2024" s="9" t="s">
        <v>5</v>
      </c>
      <c r="C2024" s="9" t="s">
        <v>10</v>
      </c>
      <c r="D2024" s="9" t="s">
        <v>16</v>
      </c>
      <c r="E2024" s="10" t="s">
        <v>18</v>
      </c>
      <c r="F2024" s="11" t="s">
        <v>21</v>
      </c>
      <c r="G2024" s="11" t="s">
        <v>22</v>
      </c>
      <c r="H2024" s="11" t="s">
        <v>23</v>
      </c>
      <c r="I2024" s="11" t="s">
        <v>24</v>
      </c>
      <c r="J2024" s="11" t="s">
        <v>21</v>
      </c>
      <c r="K2024" s="11" t="s">
        <v>22</v>
      </c>
      <c r="P2024" t="s">
        <v>21</v>
      </c>
      <c r="S2024" s="1" t="s">
        <v>23</v>
      </c>
      <c r="U2024" t="s">
        <v>24</v>
      </c>
    </row>
    <row r="2025" spans="1:21" ht="26.4" x14ac:dyDescent="0.3">
      <c r="A2025" s="12" t="s">
        <v>25</v>
      </c>
      <c r="B2025" s="12" t="s">
        <v>1031</v>
      </c>
      <c r="C2025" s="12" t="s">
        <v>1032</v>
      </c>
      <c r="D2025" s="12" t="s">
        <v>182</v>
      </c>
      <c r="E2025" s="13" t="s">
        <v>402</v>
      </c>
      <c r="F2025" s="14">
        <f t="shared" ref="F2025" si="770">G2025</f>
        <v>54.01</v>
      </c>
      <c r="G2025" s="14">
        <f t="shared" ref="G2025" si="771">TRUNC($N$4*P2025,2)</f>
        <v>54.01</v>
      </c>
      <c r="H2025" s="14" t="str">
        <f t="shared" ref="H2025" si="772">S2025</f>
        <v>1,4500</v>
      </c>
      <c r="I2025" s="14" t="str">
        <f t="shared" ref="I2025" si="773">U2025</f>
        <v>0,0000</v>
      </c>
      <c r="J2025" s="19">
        <f>TRUNC(F2025*H2025,2)+0.01</f>
        <v>78.320000000000007</v>
      </c>
      <c r="K2025" s="19">
        <f t="shared" ref="K2025" si="774">J2025</f>
        <v>78.320000000000007</v>
      </c>
      <c r="P2025" t="s">
        <v>1033</v>
      </c>
      <c r="S2025" s="2" t="s">
        <v>1015</v>
      </c>
      <c r="U2025" t="s">
        <v>56</v>
      </c>
    </row>
    <row r="2027" spans="1:21" x14ac:dyDescent="0.3">
      <c r="A2027" s="4" t="s">
        <v>1034</v>
      </c>
      <c r="B2027" s="5"/>
      <c r="C2027" s="5"/>
      <c r="D2027" s="5"/>
      <c r="E2027" s="5"/>
      <c r="F2027" s="5"/>
      <c r="G2027" s="5"/>
      <c r="H2027" s="5"/>
      <c r="I2027" s="5"/>
      <c r="J2027" s="5"/>
      <c r="K2027" s="5"/>
    </row>
    <row r="2028" spans="1:21" x14ac:dyDescent="0.3">
      <c r="A2028" s="6" t="s">
        <v>5</v>
      </c>
      <c r="B2028" s="7"/>
      <c r="C2028" s="7" t="s">
        <v>1035</v>
      </c>
      <c r="D2028" s="5"/>
      <c r="E2028" s="5"/>
      <c r="F2028" s="5"/>
      <c r="G2028" s="5"/>
      <c r="H2028" s="5"/>
      <c r="I2028" s="5"/>
      <c r="J2028" s="5"/>
      <c r="K2028" s="5"/>
    </row>
    <row r="2029" spans="1:21" x14ac:dyDescent="0.3">
      <c r="A2029" s="6" t="s">
        <v>10</v>
      </c>
      <c r="B2029" s="7"/>
      <c r="C2029" s="7" t="s">
        <v>1036</v>
      </c>
      <c r="D2029" s="5"/>
      <c r="E2029" s="5"/>
      <c r="F2029" s="5"/>
      <c r="G2029" s="5"/>
      <c r="H2029" s="5"/>
      <c r="I2029" s="5"/>
      <c r="J2029" s="5"/>
      <c r="K2029" s="5"/>
    </row>
    <row r="2030" spans="1:21" x14ac:dyDescent="0.3">
      <c r="A2030" s="6" t="s">
        <v>12</v>
      </c>
      <c r="B2030" s="7"/>
      <c r="C2030" s="7" t="s">
        <v>13</v>
      </c>
      <c r="D2030" s="5"/>
      <c r="E2030" s="5"/>
      <c r="F2030" s="5"/>
      <c r="G2030" s="5"/>
      <c r="H2030" s="5"/>
      <c r="I2030" s="5"/>
      <c r="J2030" s="5"/>
      <c r="K2030" s="5"/>
    </row>
    <row r="2031" spans="1:21" x14ac:dyDescent="0.3">
      <c r="A2031" s="6" t="s">
        <v>14</v>
      </c>
      <c r="B2031" s="7"/>
      <c r="C2031" s="7" t="s">
        <v>15</v>
      </c>
      <c r="D2031" s="5"/>
      <c r="E2031" s="5"/>
      <c r="F2031" s="5"/>
      <c r="G2031" s="5"/>
      <c r="H2031" s="5"/>
      <c r="I2031" s="5"/>
      <c r="J2031" s="5"/>
      <c r="K2031" s="5"/>
    </row>
    <row r="2032" spans="1:21" x14ac:dyDescent="0.3">
      <c r="A2032" s="6" t="s">
        <v>16</v>
      </c>
      <c r="B2032" s="7"/>
      <c r="C2032" s="7" t="s">
        <v>907</v>
      </c>
      <c r="D2032" s="5"/>
      <c r="E2032" s="5"/>
      <c r="F2032" s="5"/>
      <c r="G2032" s="5"/>
      <c r="H2032" s="5"/>
      <c r="I2032" s="5"/>
      <c r="J2032" s="5"/>
      <c r="K2032" s="5"/>
    </row>
    <row r="2033" spans="1:21" x14ac:dyDescent="0.3">
      <c r="A2033" s="6" t="s">
        <v>18</v>
      </c>
      <c r="B2033" s="7"/>
      <c r="C2033" s="7" t="s">
        <v>51</v>
      </c>
      <c r="D2033" s="5"/>
      <c r="E2033" s="5"/>
      <c r="F2033" s="5"/>
      <c r="G2033" s="5"/>
      <c r="H2033" s="5"/>
      <c r="I2033" s="5"/>
      <c r="J2033" s="5"/>
      <c r="K2033" s="5"/>
    </row>
    <row r="2034" spans="1:21" x14ac:dyDescent="0.3">
      <c r="A2034" s="6" t="s">
        <v>20</v>
      </c>
      <c r="B2034" s="7"/>
      <c r="C2034" s="7"/>
      <c r="D2034" s="5"/>
      <c r="E2034" s="5"/>
      <c r="F2034" s="5"/>
      <c r="G2034" s="5"/>
      <c r="H2034" s="5"/>
      <c r="I2034" s="5"/>
      <c r="J2034" s="5"/>
      <c r="K2034" s="5"/>
    </row>
    <row r="2035" spans="1:21" x14ac:dyDescent="0.3">
      <c r="A2035" s="6" t="s">
        <v>21</v>
      </c>
      <c r="B2035" s="7"/>
      <c r="C2035" s="7">
        <v>0.45</v>
      </c>
      <c r="D2035" s="5"/>
      <c r="E2035" s="5"/>
      <c r="F2035" s="5"/>
      <c r="G2035" s="5"/>
      <c r="H2035" s="5"/>
      <c r="I2035" s="5"/>
      <c r="J2035" s="5"/>
      <c r="K2035" s="5"/>
    </row>
    <row r="2036" spans="1:21" x14ac:dyDescent="0.3">
      <c r="A2036" s="6" t="s">
        <v>22</v>
      </c>
      <c r="B2036" s="7"/>
      <c r="C2036" s="7">
        <v>0.45</v>
      </c>
      <c r="D2036" s="5"/>
      <c r="E2036" s="5"/>
      <c r="F2036" s="5"/>
      <c r="G2036" s="5"/>
      <c r="H2036" s="5"/>
      <c r="I2036" s="5"/>
      <c r="J2036" s="5"/>
      <c r="K2036" s="5"/>
    </row>
    <row r="2037" spans="1:21" ht="27.6" x14ac:dyDescent="0.3">
      <c r="A2037" s="9"/>
      <c r="B2037" s="9" t="s">
        <v>5</v>
      </c>
      <c r="C2037" s="9" t="s">
        <v>10</v>
      </c>
      <c r="D2037" s="9" t="s">
        <v>16</v>
      </c>
      <c r="E2037" s="10" t="s">
        <v>18</v>
      </c>
      <c r="F2037" s="11" t="s">
        <v>21</v>
      </c>
      <c r="G2037" s="11" t="s">
        <v>22</v>
      </c>
      <c r="H2037" s="11" t="s">
        <v>23</v>
      </c>
      <c r="I2037" s="11" t="s">
        <v>24</v>
      </c>
      <c r="J2037" s="11" t="s">
        <v>21</v>
      </c>
      <c r="K2037" s="11" t="s">
        <v>22</v>
      </c>
      <c r="P2037" t="s">
        <v>21</v>
      </c>
      <c r="S2037" s="1" t="s">
        <v>23</v>
      </c>
      <c r="U2037" t="s">
        <v>24</v>
      </c>
    </row>
    <row r="2038" spans="1:21" ht="26.4" x14ac:dyDescent="0.3">
      <c r="A2038" s="16" t="s">
        <v>65</v>
      </c>
      <c r="B2038" s="16" t="s">
        <v>935</v>
      </c>
      <c r="C2038" s="16" t="s">
        <v>936</v>
      </c>
      <c r="D2038" s="16" t="s">
        <v>68</v>
      </c>
      <c r="E2038" s="17" t="s">
        <v>29</v>
      </c>
      <c r="F2038" s="14">
        <f t="shared" ref="F2038:F2044" si="775">G2038</f>
        <v>96.07</v>
      </c>
      <c r="G2038" s="14">
        <f t="shared" ref="G2038:G2043" si="776">TRUNC($N$4*P2038,2)</f>
        <v>96.07</v>
      </c>
      <c r="H2038" s="14" t="str">
        <f t="shared" ref="H2038:H2044" si="777">S2038</f>
        <v>0,0003</v>
      </c>
      <c r="I2038" s="14" t="str">
        <f t="shared" ref="I2038:I2044" si="778">U2038</f>
        <v>0,0000</v>
      </c>
      <c r="J2038" s="19">
        <f t="shared" ref="J2038:J2043" si="779">TRUNC(F2038*H2038,2)</f>
        <v>0.02</v>
      </c>
      <c r="K2038" s="19">
        <f t="shared" ref="K2038:K2044" si="780">J2038</f>
        <v>0.02</v>
      </c>
      <c r="P2038" t="s">
        <v>937</v>
      </c>
      <c r="S2038" s="3" t="s">
        <v>942</v>
      </c>
      <c r="U2038" t="s">
        <v>56</v>
      </c>
    </row>
    <row r="2039" spans="1:21" ht="26.4" x14ac:dyDescent="0.3">
      <c r="A2039" s="16" t="s">
        <v>65</v>
      </c>
      <c r="B2039" s="16" t="s">
        <v>939</v>
      </c>
      <c r="C2039" s="16" t="s">
        <v>940</v>
      </c>
      <c r="D2039" s="16" t="s">
        <v>68</v>
      </c>
      <c r="E2039" s="17" t="s">
        <v>29</v>
      </c>
      <c r="F2039" s="14">
        <f t="shared" si="775"/>
        <v>37.799999999999997</v>
      </c>
      <c r="G2039" s="14">
        <f t="shared" si="776"/>
        <v>37.799999999999997</v>
      </c>
      <c r="H2039" s="14" t="str">
        <f t="shared" si="777"/>
        <v>0,0004</v>
      </c>
      <c r="I2039" s="14" t="str">
        <f t="shared" si="778"/>
        <v>0,0000</v>
      </c>
      <c r="J2039" s="19">
        <f t="shared" si="779"/>
        <v>0.01</v>
      </c>
      <c r="K2039" s="19">
        <f t="shared" si="780"/>
        <v>0.01</v>
      </c>
      <c r="P2039" t="s">
        <v>941</v>
      </c>
      <c r="S2039" s="3" t="s">
        <v>1037</v>
      </c>
      <c r="U2039" t="s">
        <v>56</v>
      </c>
    </row>
    <row r="2040" spans="1:21" ht="39.6" x14ac:dyDescent="0.3">
      <c r="A2040" s="16" t="s">
        <v>65</v>
      </c>
      <c r="B2040" s="16" t="s">
        <v>1038</v>
      </c>
      <c r="C2040" s="16" t="s">
        <v>1039</v>
      </c>
      <c r="D2040" s="16" t="s">
        <v>68</v>
      </c>
      <c r="E2040" s="17" t="s">
        <v>29</v>
      </c>
      <c r="F2040" s="14">
        <f t="shared" si="775"/>
        <v>163.37</v>
      </c>
      <c r="G2040" s="14">
        <f t="shared" si="776"/>
        <v>163.37</v>
      </c>
      <c r="H2040" s="14" t="str">
        <f t="shared" si="777"/>
        <v>0,0007</v>
      </c>
      <c r="I2040" s="14" t="str">
        <f t="shared" si="778"/>
        <v>0,0000</v>
      </c>
      <c r="J2040" s="19">
        <f t="shared" si="779"/>
        <v>0.11</v>
      </c>
      <c r="K2040" s="19">
        <f t="shared" si="780"/>
        <v>0.11</v>
      </c>
      <c r="P2040" t="s">
        <v>1040</v>
      </c>
      <c r="S2040" s="3" t="s">
        <v>309</v>
      </c>
      <c r="U2040" t="s">
        <v>56</v>
      </c>
    </row>
    <row r="2041" spans="1:21" ht="39.6" x14ac:dyDescent="0.3">
      <c r="A2041" s="16" t="s">
        <v>65</v>
      </c>
      <c r="B2041" s="16" t="s">
        <v>1041</v>
      </c>
      <c r="C2041" s="16" t="s">
        <v>1042</v>
      </c>
      <c r="D2041" s="16" t="s">
        <v>68</v>
      </c>
      <c r="E2041" s="17" t="s">
        <v>29</v>
      </c>
      <c r="F2041" s="14">
        <f t="shared" si="775"/>
        <v>322.61</v>
      </c>
      <c r="G2041" s="14">
        <f t="shared" si="776"/>
        <v>322.61</v>
      </c>
      <c r="H2041" s="14" t="str">
        <f t="shared" si="777"/>
        <v>0,0007</v>
      </c>
      <c r="I2041" s="14" t="str">
        <f t="shared" si="778"/>
        <v>0,0000</v>
      </c>
      <c r="J2041" s="19">
        <f t="shared" si="779"/>
        <v>0.22</v>
      </c>
      <c r="K2041" s="19">
        <f t="shared" si="780"/>
        <v>0.22</v>
      </c>
      <c r="P2041" t="s">
        <v>1043</v>
      </c>
      <c r="S2041" s="3" t="s">
        <v>309</v>
      </c>
      <c r="U2041" t="s">
        <v>56</v>
      </c>
    </row>
    <row r="2042" spans="1:21" ht="26.4" x14ac:dyDescent="0.3">
      <c r="A2042" s="16" t="s">
        <v>65</v>
      </c>
      <c r="B2042" s="16" t="s">
        <v>1044</v>
      </c>
      <c r="C2042" s="16" t="s">
        <v>1045</v>
      </c>
      <c r="D2042" s="16" t="s">
        <v>68</v>
      </c>
      <c r="E2042" s="17" t="s">
        <v>29</v>
      </c>
      <c r="F2042" s="14">
        <f t="shared" si="775"/>
        <v>16.71</v>
      </c>
      <c r="G2042" s="14">
        <f t="shared" si="776"/>
        <v>16.71</v>
      </c>
      <c r="H2042" s="14" t="str">
        <f t="shared" si="777"/>
        <v>0,0003</v>
      </c>
      <c r="I2042" s="14" t="str">
        <f t="shared" si="778"/>
        <v>0,0000</v>
      </c>
      <c r="J2042" s="19">
        <f>TRUNC(F2042*H2042,2)+0.015</f>
        <v>1.4999999999999999E-2</v>
      </c>
      <c r="K2042" s="19">
        <f t="shared" si="780"/>
        <v>1.4999999999999999E-2</v>
      </c>
      <c r="P2042" t="s">
        <v>1046</v>
      </c>
      <c r="S2042" s="3" t="s">
        <v>942</v>
      </c>
      <c r="U2042" t="s">
        <v>56</v>
      </c>
    </row>
    <row r="2043" spans="1:21" ht="26.4" x14ac:dyDescent="0.3">
      <c r="A2043" s="16" t="s">
        <v>65</v>
      </c>
      <c r="B2043" s="16" t="s">
        <v>1047</v>
      </c>
      <c r="C2043" s="16" t="s">
        <v>1048</v>
      </c>
      <c r="D2043" s="16" t="s">
        <v>68</v>
      </c>
      <c r="E2043" s="17" t="s">
        <v>29</v>
      </c>
      <c r="F2043" s="14">
        <f t="shared" si="775"/>
        <v>6.22</v>
      </c>
      <c r="G2043" s="14">
        <f t="shared" si="776"/>
        <v>6.22</v>
      </c>
      <c r="H2043" s="14" t="str">
        <f t="shared" si="777"/>
        <v>0,0004</v>
      </c>
      <c r="I2043" s="14" t="str">
        <f t="shared" si="778"/>
        <v>0,0000</v>
      </c>
      <c r="J2043" s="19">
        <f>TRUNC(F2043*H2043,2)+0.01</f>
        <v>0.01</v>
      </c>
      <c r="K2043" s="19">
        <f t="shared" si="780"/>
        <v>0.01</v>
      </c>
      <c r="P2043" t="s">
        <v>1049</v>
      </c>
      <c r="S2043" s="3" t="s">
        <v>1037</v>
      </c>
      <c r="U2043" t="s">
        <v>56</v>
      </c>
    </row>
    <row r="2044" spans="1:21" ht="26.4" x14ac:dyDescent="0.3">
      <c r="A2044" s="12" t="s">
        <v>25</v>
      </c>
      <c r="B2044" s="12" t="s">
        <v>77</v>
      </c>
      <c r="C2044" s="12" t="s">
        <v>78</v>
      </c>
      <c r="D2044" s="12" t="s">
        <v>28</v>
      </c>
      <c r="E2044" s="13" t="s">
        <v>29</v>
      </c>
      <c r="F2044" s="14">
        <f t="shared" si="775"/>
        <v>15.15</v>
      </c>
      <c r="G2044" s="14">
        <f t="shared" ref="G2044" si="781">ROUND($N$4*P2044,2)</f>
        <v>15.15</v>
      </c>
      <c r="H2044" s="14" t="str">
        <f t="shared" si="777"/>
        <v>0,0043</v>
      </c>
      <c r="I2044" s="14" t="str">
        <f t="shared" si="778"/>
        <v>3,0000</v>
      </c>
      <c r="J2044" s="19">
        <f>TRUNC(F2044*H2044,2)+(F2044*H2044*3%)</f>
        <v>6.1954349999999998E-2</v>
      </c>
      <c r="K2044" s="19">
        <f t="shared" si="780"/>
        <v>6.1954349999999998E-2</v>
      </c>
      <c r="P2044" t="s">
        <v>79</v>
      </c>
      <c r="S2044" s="2" t="s">
        <v>971</v>
      </c>
      <c r="U2044" t="s">
        <v>198</v>
      </c>
    </row>
    <row r="2046" spans="1:21" x14ac:dyDescent="0.3">
      <c r="A2046" s="4" t="s">
        <v>1050</v>
      </c>
      <c r="B2046" s="5"/>
      <c r="C2046" s="5"/>
      <c r="D2046" s="5"/>
      <c r="E2046" s="5"/>
      <c r="F2046" s="5"/>
      <c r="G2046" s="5"/>
      <c r="H2046" s="5"/>
      <c r="I2046" s="5"/>
      <c r="J2046" s="5"/>
      <c r="K2046" s="5"/>
    </row>
    <row r="2047" spans="1:21" x14ac:dyDescent="0.3">
      <c r="A2047" s="6" t="s">
        <v>5</v>
      </c>
      <c r="B2047" s="7"/>
      <c r="C2047" s="7" t="s">
        <v>1051</v>
      </c>
      <c r="D2047" s="5"/>
      <c r="E2047" s="5"/>
      <c r="F2047" s="5"/>
      <c r="G2047" s="5"/>
      <c r="H2047" s="5"/>
      <c r="I2047" s="5"/>
      <c r="J2047" s="5"/>
      <c r="K2047" s="5"/>
    </row>
    <row r="2048" spans="1:21" x14ac:dyDescent="0.3">
      <c r="A2048" s="6" t="s">
        <v>10</v>
      </c>
      <c r="B2048" s="7"/>
      <c r="C2048" s="7" t="s">
        <v>1052</v>
      </c>
      <c r="D2048" s="5"/>
      <c r="E2048" s="5"/>
      <c r="F2048" s="5"/>
      <c r="G2048" s="5"/>
      <c r="H2048" s="5"/>
      <c r="I2048" s="5"/>
      <c r="J2048" s="5"/>
      <c r="K2048" s="5"/>
    </row>
    <row r="2049" spans="1:21" x14ac:dyDescent="0.3">
      <c r="A2049" s="6" t="s">
        <v>12</v>
      </c>
      <c r="B2049" s="7"/>
      <c r="C2049" s="7" t="s">
        <v>13</v>
      </c>
      <c r="D2049" s="5"/>
      <c r="E2049" s="5"/>
      <c r="F2049" s="5"/>
      <c r="G2049" s="5"/>
      <c r="H2049" s="5"/>
      <c r="I2049" s="5"/>
      <c r="J2049" s="5"/>
      <c r="K2049" s="5"/>
    </row>
    <row r="2050" spans="1:21" x14ac:dyDescent="0.3">
      <c r="A2050" s="6" t="s">
        <v>14</v>
      </c>
      <c r="B2050" s="7"/>
      <c r="C2050" s="7" t="s">
        <v>15</v>
      </c>
      <c r="D2050" s="5"/>
      <c r="E2050" s="5"/>
      <c r="F2050" s="5"/>
      <c r="G2050" s="5"/>
      <c r="H2050" s="5"/>
      <c r="I2050" s="5"/>
      <c r="J2050" s="5"/>
      <c r="K2050" s="5"/>
    </row>
    <row r="2051" spans="1:21" x14ac:dyDescent="0.3">
      <c r="A2051" s="6" t="s">
        <v>16</v>
      </c>
      <c r="B2051" s="7"/>
      <c r="C2051" s="7" t="s">
        <v>907</v>
      </c>
      <c r="D2051" s="5"/>
      <c r="E2051" s="5"/>
      <c r="F2051" s="5"/>
      <c r="G2051" s="5"/>
      <c r="H2051" s="5"/>
      <c r="I2051" s="5"/>
      <c r="J2051" s="5"/>
      <c r="K2051" s="5"/>
    </row>
    <row r="2052" spans="1:21" x14ac:dyDescent="0.3">
      <c r="A2052" s="6" t="s">
        <v>18</v>
      </c>
      <c r="B2052" s="7"/>
      <c r="C2052" s="7" t="s">
        <v>402</v>
      </c>
      <c r="D2052" s="5"/>
      <c r="E2052" s="5"/>
      <c r="F2052" s="5"/>
      <c r="G2052" s="5"/>
      <c r="H2052" s="5"/>
      <c r="I2052" s="5"/>
      <c r="J2052" s="5"/>
      <c r="K2052" s="5"/>
    </row>
    <row r="2053" spans="1:21" x14ac:dyDescent="0.3">
      <c r="A2053" s="6" t="s">
        <v>20</v>
      </c>
      <c r="B2053" s="7"/>
      <c r="C2053" s="7"/>
      <c r="D2053" s="5"/>
      <c r="E2053" s="5"/>
      <c r="F2053" s="5"/>
      <c r="G2053" s="5"/>
      <c r="H2053" s="5"/>
      <c r="I2053" s="5"/>
      <c r="J2053" s="5"/>
      <c r="K2053" s="5"/>
    </row>
    <row r="2054" spans="1:21" x14ac:dyDescent="0.3">
      <c r="A2054" s="6" t="s">
        <v>21</v>
      </c>
      <c r="B2054" s="7"/>
      <c r="C2054" s="7">
        <v>5255.53</v>
      </c>
      <c r="D2054" s="5"/>
      <c r="E2054" s="5"/>
      <c r="F2054" s="5"/>
      <c r="G2054" s="5"/>
      <c r="H2054" s="5"/>
      <c r="I2054" s="5"/>
      <c r="J2054" s="5"/>
      <c r="K2054" s="5"/>
    </row>
    <row r="2055" spans="1:21" x14ac:dyDescent="0.3">
      <c r="A2055" s="6" t="s">
        <v>22</v>
      </c>
      <c r="B2055" s="7"/>
      <c r="C2055" s="7">
        <v>5255.53</v>
      </c>
      <c r="D2055" s="5"/>
      <c r="E2055" s="5"/>
      <c r="F2055" s="5"/>
      <c r="G2055" s="5"/>
      <c r="H2055" s="5"/>
      <c r="I2055" s="5"/>
      <c r="J2055" s="5"/>
      <c r="K2055" s="5"/>
    </row>
    <row r="2056" spans="1:21" ht="27.6" x14ac:dyDescent="0.3">
      <c r="A2056" s="9"/>
      <c r="B2056" s="9" t="s">
        <v>5</v>
      </c>
      <c r="C2056" s="9" t="s">
        <v>10</v>
      </c>
      <c r="D2056" s="9" t="s">
        <v>16</v>
      </c>
      <c r="E2056" s="10" t="s">
        <v>18</v>
      </c>
      <c r="F2056" s="11" t="s">
        <v>21</v>
      </c>
      <c r="G2056" s="11" t="s">
        <v>22</v>
      </c>
      <c r="H2056" s="11" t="s">
        <v>23</v>
      </c>
      <c r="I2056" s="11" t="s">
        <v>24</v>
      </c>
      <c r="J2056" s="11" t="s">
        <v>21</v>
      </c>
      <c r="K2056" s="11" t="s">
        <v>22</v>
      </c>
      <c r="P2056" t="s">
        <v>21</v>
      </c>
      <c r="S2056" s="1" t="s">
        <v>23</v>
      </c>
      <c r="U2056" t="s">
        <v>24</v>
      </c>
    </row>
    <row r="2057" spans="1:21" x14ac:dyDescent="0.3">
      <c r="A2057" s="12" t="s">
        <v>25</v>
      </c>
      <c r="B2057" s="12" t="s">
        <v>1053</v>
      </c>
      <c r="C2057" s="12" t="s">
        <v>1054</v>
      </c>
      <c r="D2057" s="12" t="s">
        <v>182</v>
      </c>
      <c r="E2057" s="13" t="s">
        <v>183</v>
      </c>
      <c r="F2057" s="14">
        <f t="shared" ref="F2057" si="782">G2057</f>
        <v>5.2555299999999994</v>
      </c>
      <c r="G2057" s="14">
        <f>C2054/H2057</f>
        <v>5.2555299999999994</v>
      </c>
      <c r="H2057" s="14" t="str">
        <f t="shared" ref="H2057" si="783">S2057</f>
        <v>1.000,0000</v>
      </c>
      <c r="I2057" s="14" t="str">
        <f t="shared" ref="I2057" si="784">U2057</f>
        <v>0,0000</v>
      </c>
      <c r="J2057" s="19">
        <f t="shared" ref="J2057" si="785">TRUNC(F2057*H2057,2)</f>
        <v>5255.53</v>
      </c>
      <c r="K2057" s="19">
        <f t="shared" ref="K2057" si="786">J2057</f>
        <v>5255.53</v>
      </c>
      <c r="P2057" t="s">
        <v>1055</v>
      </c>
      <c r="S2057" s="2" t="s">
        <v>1056</v>
      </c>
      <c r="U2057" t="s">
        <v>56</v>
      </c>
    </row>
    <row r="2059" spans="1:21" x14ac:dyDescent="0.3">
      <c r="A2059" s="4" t="s">
        <v>1057</v>
      </c>
      <c r="B2059" s="5"/>
      <c r="C2059" s="5"/>
      <c r="D2059" s="5"/>
      <c r="E2059" s="5"/>
      <c r="F2059" s="5"/>
      <c r="G2059" s="5"/>
      <c r="H2059" s="5"/>
      <c r="I2059" s="5"/>
      <c r="J2059" s="5"/>
      <c r="K2059" s="5"/>
    </row>
    <row r="2060" spans="1:21" x14ac:dyDescent="0.3">
      <c r="A2060" s="6" t="s">
        <v>5</v>
      </c>
      <c r="B2060" s="7"/>
      <c r="C2060" s="7" t="s">
        <v>1058</v>
      </c>
      <c r="D2060" s="5"/>
      <c r="E2060" s="5"/>
      <c r="F2060" s="5"/>
      <c r="G2060" s="5"/>
      <c r="H2060" s="5"/>
      <c r="I2060" s="5"/>
      <c r="J2060" s="5"/>
      <c r="K2060" s="5"/>
    </row>
    <row r="2061" spans="1:21" x14ac:dyDescent="0.3">
      <c r="A2061" s="6" t="s">
        <v>10</v>
      </c>
      <c r="B2061" s="7"/>
      <c r="C2061" s="7" t="s">
        <v>1059</v>
      </c>
      <c r="D2061" s="5"/>
      <c r="E2061" s="5"/>
      <c r="F2061" s="5"/>
      <c r="G2061" s="5"/>
      <c r="H2061" s="5"/>
      <c r="I2061" s="5"/>
      <c r="J2061" s="5"/>
      <c r="K2061" s="5"/>
    </row>
    <row r="2062" spans="1:21" x14ac:dyDescent="0.3">
      <c r="A2062" s="6" t="s">
        <v>12</v>
      </c>
      <c r="B2062" s="7"/>
      <c r="C2062" s="7" t="s">
        <v>13</v>
      </c>
      <c r="D2062" s="5"/>
      <c r="E2062" s="5"/>
      <c r="F2062" s="5"/>
      <c r="G2062" s="5"/>
      <c r="H2062" s="5"/>
      <c r="I2062" s="5"/>
      <c r="J2062" s="5"/>
      <c r="K2062" s="5"/>
    </row>
    <row r="2063" spans="1:21" x14ac:dyDescent="0.3">
      <c r="A2063" s="6" t="s">
        <v>14</v>
      </c>
      <c r="B2063" s="7"/>
      <c r="C2063" s="7" t="s">
        <v>15</v>
      </c>
      <c r="D2063" s="5"/>
      <c r="E2063" s="5"/>
      <c r="F2063" s="5"/>
      <c r="G2063" s="5"/>
      <c r="H2063" s="5"/>
      <c r="I2063" s="5"/>
      <c r="J2063" s="5"/>
      <c r="K2063" s="5"/>
    </row>
    <row r="2064" spans="1:21" x14ac:dyDescent="0.3">
      <c r="A2064" s="6" t="s">
        <v>16</v>
      </c>
      <c r="B2064" s="7"/>
      <c r="C2064" s="7" t="s">
        <v>907</v>
      </c>
      <c r="D2064" s="5"/>
      <c r="E2064" s="5"/>
      <c r="F2064" s="5"/>
      <c r="G2064" s="5"/>
      <c r="H2064" s="5"/>
      <c r="I2064" s="5"/>
      <c r="J2064" s="5"/>
      <c r="K2064" s="5"/>
    </row>
    <row r="2065" spans="1:21" x14ac:dyDescent="0.3">
      <c r="A2065" s="6" t="s">
        <v>18</v>
      </c>
      <c r="B2065" s="7"/>
      <c r="C2065" s="7" t="s">
        <v>159</v>
      </c>
      <c r="D2065" s="5"/>
      <c r="E2065" s="5"/>
      <c r="F2065" s="5"/>
      <c r="G2065" s="5"/>
      <c r="H2065" s="5"/>
      <c r="I2065" s="5"/>
      <c r="J2065" s="5"/>
      <c r="K2065" s="5"/>
    </row>
    <row r="2066" spans="1:21" x14ac:dyDescent="0.3">
      <c r="A2066" s="6" t="s">
        <v>20</v>
      </c>
      <c r="B2066" s="7"/>
      <c r="C2066" s="7"/>
      <c r="D2066" s="5"/>
      <c r="E2066" s="5"/>
      <c r="F2066" s="5"/>
      <c r="G2066" s="5"/>
      <c r="H2066" s="5"/>
      <c r="I2066" s="5"/>
      <c r="J2066" s="5"/>
      <c r="K2066" s="5"/>
    </row>
    <row r="2067" spans="1:21" x14ac:dyDescent="0.3">
      <c r="A2067" s="6" t="s">
        <v>21</v>
      </c>
      <c r="B2067" s="7"/>
      <c r="C2067" s="7">
        <v>178.36</v>
      </c>
      <c r="D2067" s="5"/>
      <c r="E2067" s="5"/>
      <c r="F2067" s="5"/>
      <c r="G2067" s="5"/>
      <c r="H2067" s="5"/>
      <c r="I2067" s="5"/>
      <c r="J2067" s="5"/>
      <c r="K2067" s="5"/>
    </row>
    <row r="2068" spans="1:21" x14ac:dyDescent="0.3">
      <c r="A2068" s="6" t="s">
        <v>22</v>
      </c>
      <c r="B2068" s="7"/>
      <c r="C2068" s="7">
        <v>178.36</v>
      </c>
      <c r="D2068" s="5"/>
      <c r="E2068" s="5"/>
      <c r="F2068" s="5"/>
      <c r="G2068" s="5"/>
      <c r="H2068" s="5"/>
      <c r="I2068" s="5"/>
      <c r="J2068" s="5"/>
      <c r="K2068" s="5"/>
    </row>
    <row r="2069" spans="1:21" ht="27.6" x14ac:dyDescent="0.3">
      <c r="A2069" s="9"/>
      <c r="B2069" s="9" t="s">
        <v>5</v>
      </c>
      <c r="C2069" s="9" t="s">
        <v>10</v>
      </c>
      <c r="D2069" s="9" t="s">
        <v>16</v>
      </c>
      <c r="E2069" s="10" t="s">
        <v>18</v>
      </c>
      <c r="F2069" s="11" t="s">
        <v>21</v>
      </c>
      <c r="G2069" s="11" t="s">
        <v>22</v>
      </c>
      <c r="H2069" s="11" t="s">
        <v>23</v>
      </c>
      <c r="I2069" s="11" t="s">
        <v>24</v>
      </c>
      <c r="J2069" s="11" t="s">
        <v>21</v>
      </c>
      <c r="K2069" s="11" t="s">
        <v>22</v>
      </c>
      <c r="P2069" t="s">
        <v>21</v>
      </c>
      <c r="S2069" s="1" t="s">
        <v>23</v>
      </c>
      <c r="U2069" t="s">
        <v>24</v>
      </c>
    </row>
    <row r="2070" spans="1:21" ht="26.4" x14ac:dyDescent="0.3">
      <c r="A2070" s="16" t="s">
        <v>65</v>
      </c>
      <c r="B2070" s="16" t="s">
        <v>935</v>
      </c>
      <c r="C2070" s="16" t="s">
        <v>936</v>
      </c>
      <c r="D2070" s="16" t="s">
        <v>68</v>
      </c>
      <c r="E2070" s="17" t="s">
        <v>29</v>
      </c>
      <c r="F2070" s="14">
        <f t="shared" ref="F2070:F2082" si="787">G2070</f>
        <v>96.07</v>
      </c>
      <c r="G2070" s="14">
        <f t="shared" ref="G2070:G2080" si="788">TRUNC($N$4*P2070,2)</f>
        <v>96.07</v>
      </c>
      <c r="H2070" s="14" t="str">
        <f t="shared" ref="H2070:H2082" si="789">S2070</f>
        <v>0,0086</v>
      </c>
      <c r="I2070" s="14" t="str">
        <f t="shared" ref="I2070:I2082" si="790">U2070</f>
        <v>0,0000</v>
      </c>
      <c r="J2070" s="19">
        <f t="shared" ref="J2070:J2080" si="791">TRUNC(F2070*H2070,2)</f>
        <v>0.82</v>
      </c>
      <c r="K2070" s="19">
        <f t="shared" ref="K2070:K2082" si="792">J2070</f>
        <v>0.82</v>
      </c>
      <c r="P2070" t="s">
        <v>937</v>
      </c>
      <c r="S2070" s="3" t="s">
        <v>1060</v>
      </c>
      <c r="U2070" t="s">
        <v>56</v>
      </c>
    </row>
    <row r="2071" spans="1:21" ht="26.4" x14ac:dyDescent="0.3">
      <c r="A2071" s="16" t="s">
        <v>65</v>
      </c>
      <c r="B2071" s="16" t="s">
        <v>939</v>
      </c>
      <c r="C2071" s="16" t="s">
        <v>940</v>
      </c>
      <c r="D2071" s="16" t="s">
        <v>68</v>
      </c>
      <c r="E2071" s="17" t="s">
        <v>29</v>
      </c>
      <c r="F2071" s="14">
        <f t="shared" si="787"/>
        <v>37.799999999999997</v>
      </c>
      <c r="G2071" s="14">
        <f t="shared" si="788"/>
        <v>37.799999999999997</v>
      </c>
      <c r="H2071" s="14" t="str">
        <f t="shared" si="789"/>
        <v>0,0415</v>
      </c>
      <c r="I2071" s="14" t="str">
        <f t="shared" si="790"/>
        <v>0,0000</v>
      </c>
      <c r="J2071" s="19">
        <f t="shared" si="791"/>
        <v>1.56</v>
      </c>
      <c r="K2071" s="19">
        <f t="shared" si="792"/>
        <v>1.56</v>
      </c>
      <c r="P2071" t="s">
        <v>941</v>
      </c>
      <c r="S2071" s="3" t="s">
        <v>1061</v>
      </c>
      <c r="U2071" t="s">
        <v>56</v>
      </c>
    </row>
    <row r="2072" spans="1:21" ht="26.4" x14ac:dyDescent="0.3">
      <c r="A2072" s="16" t="s">
        <v>65</v>
      </c>
      <c r="B2072" s="16" t="s">
        <v>1062</v>
      </c>
      <c r="C2072" s="16" t="s">
        <v>1063</v>
      </c>
      <c r="D2072" s="16" t="s">
        <v>68</v>
      </c>
      <c r="E2072" s="17" t="s">
        <v>29</v>
      </c>
      <c r="F2072" s="14">
        <f t="shared" si="787"/>
        <v>150.9</v>
      </c>
      <c r="G2072" s="14">
        <f t="shared" si="788"/>
        <v>150.9</v>
      </c>
      <c r="H2072" s="14" t="str">
        <f t="shared" si="789"/>
        <v>0,0444</v>
      </c>
      <c r="I2072" s="14" t="str">
        <f t="shared" si="790"/>
        <v>0,0000</v>
      </c>
      <c r="J2072" s="19">
        <f t="shared" si="791"/>
        <v>6.69</v>
      </c>
      <c r="K2072" s="19">
        <f t="shared" si="792"/>
        <v>6.69</v>
      </c>
      <c r="P2072" t="s">
        <v>1064</v>
      </c>
      <c r="S2072" s="3" t="s">
        <v>1065</v>
      </c>
      <c r="U2072" t="s">
        <v>56</v>
      </c>
    </row>
    <row r="2073" spans="1:21" x14ac:dyDescent="0.3">
      <c r="A2073" s="16" t="s">
        <v>65</v>
      </c>
      <c r="B2073" s="16" t="s">
        <v>1066</v>
      </c>
      <c r="C2073" s="16" t="s">
        <v>1067</v>
      </c>
      <c r="D2073" s="16" t="s">
        <v>68</v>
      </c>
      <c r="E2073" s="17" t="s">
        <v>29</v>
      </c>
      <c r="F2073" s="14">
        <f t="shared" si="787"/>
        <v>68.44</v>
      </c>
      <c r="G2073" s="14">
        <f t="shared" si="788"/>
        <v>68.44</v>
      </c>
      <c r="H2073" s="14" t="str">
        <f t="shared" si="789"/>
        <v>0,0056</v>
      </c>
      <c r="I2073" s="14" t="str">
        <f t="shared" si="790"/>
        <v>0,0000</v>
      </c>
      <c r="J2073" s="19">
        <f t="shared" si="791"/>
        <v>0.38</v>
      </c>
      <c r="K2073" s="19">
        <f t="shared" si="792"/>
        <v>0.38</v>
      </c>
      <c r="P2073" t="s">
        <v>1068</v>
      </c>
      <c r="S2073" s="3" t="s">
        <v>1069</v>
      </c>
      <c r="U2073" t="s">
        <v>56</v>
      </c>
    </row>
    <row r="2074" spans="1:21" ht="26.4" x14ac:dyDescent="0.3">
      <c r="A2074" s="16" t="s">
        <v>65</v>
      </c>
      <c r="B2074" s="16" t="s">
        <v>1070</v>
      </c>
      <c r="C2074" s="16" t="s">
        <v>1071</v>
      </c>
      <c r="D2074" s="16" t="s">
        <v>68</v>
      </c>
      <c r="E2074" s="17" t="s">
        <v>29</v>
      </c>
      <c r="F2074" s="14">
        <f t="shared" si="787"/>
        <v>2891.78</v>
      </c>
      <c r="G2074" s="14">
        <f t="shared" si="788"/>
        <v>2891.78</v>
      </c>
      <c r="H2074" s="14" t="str">
        <f t="shared" si="789"/>
        <v>0,0500</v>
      </c>
      <c r="I2074" s="14" t="str">
        <f t="shared" si="790"/>
        <v>0,0000</v>
      </c>
      <c r="J2074" s="19">
        <f t="shared" si="791"/>
        <v>144.58000000000001</v>
      </c>
      <c r="K2074" s="19">
        <f t="shared" si="792"/>
        <v>144.58000000000001</v>
      </c>
      <c r="P2074" t="s">
        <v>1072</v>
      </c>
      <c r="S2074" s="3" t="s">
        <v>224</v>
      </c>
      <c r="U2074" t="s">
        <v>56</v>
      </c>
    </row>
    <row r="2075" spans="1:21" ht="52.8" x14ac:dyDescent="0.3">
      <c r="A2075" s="16" t="s">
        <v>65</v>
      </c>
      <c r="B2075" s="16" t="s">
        <v>1073</v>
      </c>
      <c r="C2075" s="16" t="s">
        <v>1074</v>
      </c>
      <c r="D2075" s="16" t="s">
        <v>68</v>
      </c>
      <c r="E2075" s="17" t="s">
        <v>29</v>
      </c>
      <c r="F2075" s="14">
        <f t="shared" si="787"/>
        <v>284.29000000000002</v>
      </c>
      <c r="G2075" s="14">
        <f t="shared" si="788"/>
        <v>284.29000000000002</v>
      </c>
      <c r="H2075" s="14" t="str">
        <f t="shared" si="789"/>
        <v>0,0247</v>
      </c>
      <c r="I2075" s="14" t="str">
        <f t="shared" si="790"/>
        <v>0,0000</v>
      </c>
      <c r="J2075" s="19">
        <f t="shared" si="791"/>
        <v>7.02</v>
      </c>
      <c r="K2075" s="19">
        <f t="shared" si="792"/>
        <v>7.02</v>
      </c>
      <c r="P2075" t="s">
        <v>1075</v>
      </c>
      <c r="S2075" s="3" t="s">
        <v>1076</v>
      </c>
      <c r="U2075" t="s">
        <v>56</v>
      </c>
    </row>
    <row r="2076" spans="1:21" ht="39.6" x14ac:dyDescent="0.3">
      <c r="A2076" s="16" t="s">
        <v>65</v>
      </c>
      <c r="B2076" s="16" t="s">
        <v>1077</v>
      </c>
      <c r="C2076" s="16" t="s">
        <v>1078</v>
      </c>
      <c r="D2076" s="16" t="s">
        <v>68</v>
      </c>
      <c r="E2076" s="17" t="s">
        <v>29</v>
      </c>
      <c r="F2076" s="14">
        <f t="shared" si="787"/>
        <v>137.94999999999999</v>
      </c>
      <c r="G2076" s="14">
        <f t="shared" si="788"/>
        <v>137.94999999999999</v>
      </c>
      <c r="H2076" s="14" t="str">
        <f t="shared" si="789"/>
        <v>0,0253</v>
      </c>
      <c r="I2076" s="14" t="str">
        <f t="shared" si="790"/>
        <v>0,0000</v>
      </c>
      <c r="J2076" s="19">
        <f t="shared" si="791"/>
        <v>3.49</v>
      </c>
      <c r="K2076" s="19">
        <f t="shared" si="792"/>
        <v>3.49</v>
      </c>
      <c r="P2076" t="s">
        <v>1079</v>
      </c>
      <c r="S2076" s="3" t="s">
        <v>1080</v>
      </c>
      <c r="U2076" t="s">
        <v>56</v>
      </c>
    </row>
    <row r="2077" spans="1:21" ht="52.8" x14ac:dyDescent="0.3">
      <c r="A2077" s="16" t="s">
        <v>65</v>
      </c>
      <c r="B2077" s="16" t="s">
        <v>959</v>
      </c>
      <c r="C2077" s="16" t="s">
        <v>960</v>
      </c>
      <c r="D2077" s="16" t="s">
        <v>68</v>
      </c>
      <c r="E2077" s="17" t="s">
        <v>29</v>
      </c>
      <c r="F2077" s="14">
        <f t="shared" si="787"/>
        <v>163.92</v>
      </c>
      <c r="G2077" s="14">
        <f t="shared" si="788"/>
        <v>163.92</v>
      </c>
      <c r="H2077" s="14" t="str">
        <f t="shared" si="789"/>
        <v>0,0219</v>
      </c>
      <c r="I2077" s="14" t="str">
        <f t="shared" si="790"/>
        <v>0,0000</v>
      </c>
      <c r="J2077" s="19">
        <f t="shared" si="791"/>
        <v>3.58</v>
      </c>
      <c r="K2077" s="19">
        <f t="shared" si="792"/>
        <v>3.58</v>
      </c>
      <c r="P2077" t="s">
        <v>961</v>
      </c>
      <c r="S2077" s="3" t="s">
        <v>1081</v>
      </c>
      <c r="U2077" t="s">
        <v>56</v>
      </c>
    </row>
    <row r="2078" spans="1:21" ht="39.6" x14ac:dyDescent="0.3">
      <c r="A2078" s="16" t="s">
        <v>65</v>
      </c>
      <c r="B2078" s="16" t="s">
        <v>962</v>
      </c>
      <c r="C2078" s="16" t="s">
        <v>963</v>
      </c>
      <c r="D2078" s="16" t="s">
        <v>68</v>
      </c>
      <c r="E2078" s="17" t="s">
        <v>29</v>
      </c>
      <c r="F2078" s="14">
        <f t="shared" si="787"/>
        <v>73.760000000000005</v>
      </c>
      <c r="G2078" s="14">
        <f t="shared" si="788"/>
        <v>73.760000000000005</v>
      </c>
      <c r="H2078" s="14" t="str">
        <f t="shared" si="789"/>
        <v>0,0281</v>
      </c>
      <c r="I2078" s="14" t="str">
        <f t="shared" si="790"/>
        <v>0,0000</v>
      </c>
      <c r="J2078" s="19">
        <f t="shared" si="791"/>
        <v>2.0699999999999998</v>
      </c>
      <c r="K2078" s="19">
        <f t="shared" si="792"/>
        <v>2.0699999999999998</v>
      </c>
      <c r="P2078" t="s">
        <v>964</v>
      </c>
      <c r="S2078" s="3" t="s">
        <v>1082</v>
      </c>
      <c r="U2078" t="s">
        <v>56</v>
      </c>
    </row>
    <row r="2079" spans="1:21" ht="26.4" x14ac:dyDescent="0.3">
      <c r="A2079" s="16" t="s">
        <v>65</v>
      </c>
      <c r="B2079" s="16" t="s">
        <v>1044</v>
      </c>
      <c r="C2079" s="16" t="s">
        <v>1045</v>
      </c>
      <c r="D2079" s="16" t="s">
        <v>68</v>
      </c>
      <c r="E2079" s="17" t="s">
        <v>29</v>
      </c>
      <c r="F2079" s="14">
        <f t="shared" si="787"/>
        <v>16.71</v>
      </c>
      <c r="G2079" s="14">
        <f t="shared" si="788"/>
        <v>16.71</v>
      </c>
      <c r="H2079" s="14" t="str">
        <f t="shared" si="789"/>
        <v>0,0086</v>
      </c>
      <c r="I2079" s="14" t="str">
        <f t="shared" si="790"/>
        <v>0,0000</v>
      </c>
      <c r="J2079" s="19">
        <f t="shared" si="791"/>
        <v>0.14000000000000001</v>
      </c>
      <c r="K2079" s="19">
        <f t="shared" si="792"/>
        <v>0.14000000000000001</v>
      </c>
      <c r="P2079" t="s">
        <v>1046</v>
      </c>
      <c r="S2079" s="3" t="s">
        <v>1060</v>
      </c>
      <c r="U2079" t="s">
        <v>56</v>
      </c>
    </row>
    <row r="2080" spans="1:21" ht="26.4" x14ac:dyDescent="0.3">
      <c r="A2080" s="16" t="s">
        <v>65</v>
      </c>
      <c r="B2080" s="16" t="s">
        <v>1047</v>
      </c>
      <c r="C2080" s="16" t="s">
        <v>1048</v>
      </c>
      <c r="D2080" s="16" t="s">
        <v>68</v>
      </c>
      <c r="E2080" s="17" t="s">
        <v>29</v>
      </c>
      <c r="F2080" s="14">
        <f t="shared" si="787"/>
        <v>6.22</v>
      </c>
      <c r="G2080" s="14">
        <f t="shared" si="788"/>
        <v>6.22</v>
      </c>
      <c r="H2080" s="14" t="str">
        <f t="shared" si="789"/>
        <v>0,0415</v>
      </c>
      <c r="I2080" s="14" t="str">
        <f t="shared" si="790"/>
        <v>0,0000</v>
      </c>
      <c r="J2080" s="19">
        <f t="shared" si="791"/>
        <v>0.25</v>
      </c>
      <c r="K2080" s="19">
        <f t="shared" si="792"/>
        <v>0.25</v>
      </c>
      <c r="P2080" t="s">
        <v>1049</v>
      </c>
      <c r="S2080" s="3" t="s">
        <v>1061</v>
      </c>
      <c r="U2080" t="s">
        <v>56</v>
      </c>
    </row>
    <row r="2081" spans="1:21" ht="26.4" x14ac:dyDescent="0.3">
      <c r="A2081" s="12" t="s">
        <v>25</v>
      </c>
      <c r="B2081" s="12" t="s">
        <v>1083</v>
      </c>
      <c r="C2081" s="12" t="s">
        <v>1084</v>
      </c>
      <c r="D2081" s="12" t="s">
        <v>28</v>
      </c>
      <c r="E2081" s="13" t="s">
        <v>29</v>
      </c>
      <c r="F2081" s="14">
        <f t="shared" si="787"/>
        <v>28.95</v>
      </c>
      <c r="G2081" s="14">
        <f t="shared" ref="G2081:G2082" si="793">ROUND($N$4*P2081,2)</f>
        <v>28.95</v>
      </c>
      <c r="H2081" s="14" t="str">
        <f t="shared" si="789"/>
        <v>0,0500</v>
      </c>
      <c r="I2081" s="14" t="str">
        <f t="shared" si="790"/>
        <v>3,0000</v>
      </c>
      <c r="J2081" s="19">
        <f>TRUNC(F2081*H2081,2)+(F2081*H2081*3%)+0.05</f>
        <v>1.533425</v>
      </c>
      <c r="K2081" s="19">
        <f t="shared" si="792"/>
        <v>1.533425</v>
      </c>
      <c r="P2081" t="s">
        <v>59</v>
      </c>
      <c r="S2081" s="2" t="s">
        <v>224</v>
      </c>
      <c r="U2081" t="s">
        <v>198</v>
      </c>
    </row>
    <row r="2082" spans="1:21" ht="26.4" x14ac:dyDescent="0.3">
      <c r="A2082" s="12" t="s">
        <v>25</v>
      </c>
      <c r="B2082" s="12" t="s">
        <v>77</v>
      </c>
      <c r="C2082" s="12" t="s">
        <v>78</v>
      </c>
      <c r="D2082" s="12" t="s">
        <v>28</v>
      </c>
      <c r="E2082" s="13" t="s">
        <v>29</v>
      </c>
      <c r="F2082" s="14">
        <f t="shared" si="787"/>
        <v>15.15</v>
      </c>
      <c r="G2082" s="14">
        <f t="shared" si="793"/>
        <v>15.15</v>
      </c>
      <c r="H2082" s="14" t="str">
        <f t="shared" si="789"/>
        <v>0,4000</v>
      </c>
      <c r="I2082" s="14" t="str">
        <f t="shared" si="790"/>
        <v>3,0000</v>
      </c>
      <c r="J2082" s="19">
        <f>TRUNC(F2082*H2082,2)+(F2082*H2082*3%)</f>
        <v>6.2417999999999996</v>
      </c>
      <c r="K2082" s="19">
        <f t="shared" si="792"/>
        <v>6.2417999999999996</v>
      </c>
      <c r="P2082" t="s">
        <v>79</v>
      </c>
      <c r="S2082" s="2" t="s">
        <v>366</v>
      </c>
      <c r="U2082" t="s">
        <v>198</v>
      </c>
    </row>
    <row r="2084" spans="1:21" x14ac:dyDescent="0.3">
      <c r="A2084" s="4" t="s">
        <v>1085</v>
      </c>
      <c r="B2084" s="5"/>
      <c r="C2084" s="5"/>
      <c r="D2084" s="5"/>
      <c r="E2084" s="5"/>
      <c r="F2084" s="5"/>
      <c r="G2084" s="5"/>
      <c r="H2084" s="5"/>
      <c r="I2084" s="5"/>
      <c r="J2084" s="5"/>
      <c r="K2084" s="5"/>
    </row>
    <row r="2085" spans="1:21" x14ac:dyDescent="0.3">
      <c r="A2085" s="6" t="s">
        <v>5</v>
      </c>
      <c r="B2085" s="7"/>
      <c r="C2085" s="7" t="s">
        <v>1086</v>
      </c>
      <c r="D2085" s="5"/>
      <c r="E2085" s="5"/>
      <c r="F2085" s="5"/>
      <c r="G2085" s="5"/>
      <c r="H2085" s="5"/>
      <c r="I2085" s="5"/>
      <c r="J2085" s="5"/>
      <c r="K2085" s="5"/>
    </row>
    <row r="2086" spans="1:21" x14ac:dyDescent="0.3">
      <c r="A2086" s="6" t="s">
        <v>10</v>
      </c>
      <c r="B2086" s="7"/>
      <c r="C2086" s="7" t="s">
        <v>1087</v>
      </c>
      <c r="D2086" s="5"/>
      <c r="E2086" s="5"/>
      <c r="F2086" s="5"/>
      <c r="G2086" s="5"/>
      <c r="H2086" s="5"/>
      <c r="I2086" s="5"/>
      <c r="J2086" s="5"/>
      <c r="K2086" s="5"/>
    </row>
    <row r="2087" spans="1:21" x14ac:dyDescent="0.3">
      <c r="A2087" s="6" t="s">
        <v>12</v>
      </c>
      <c r="B2087" s="7"/>
      <c r="C2087" s="7" t="s">
        <v>13</v>
      </c>
      <c r="D2087" s="5"/>
      <c r="E2087" s="5"/>
      <c r="F2087" s="5"/>
      <c r="G2087" s="5"/>
      <c r="H2087" s="5"/>
      <c r="I2087" s="5"/>
      <c r="J2087" s="5"/>
      <c r="K2087" s="5"/>
    </row>
    <row r="2088" spans="1:21" x14ac:dyDescent="0.3">
      <c r="A2088" s="6" t="s">
        <v>14</v>
      </c>
      <c r="B2088" s="7"/>
      <c r="C2088" s="7" t="s">
        <v>15</v>
      </c>
      <c r="D2088" s="5"/>
      <c r="E2088" s="5"/>
      <c r="F2088" s="5"/>
      <c r="G2088" s="5"/>
      <c r="H2088" s="5"/>
      <c r="I2088" s="5"/>
      <c r="J2088" s="5"/>
      <c r="K2088" s="5"/>
    </row>
    <row r="2089" spans="1:21" x14ac:dyDescent="0.3">
      <c r="A2089" s="6" t="s">
        <v>16</v>
      </c>
      <c r="B2089" s="7"/>
      <c r="C2089" s="7" t="s">
        <v>907</v>
      </c>
      <c r="D2089" s="5"/>
      <c r="E2089" s="5"/>
      <c r="F2089" s="5"/>
      <c r="G2089" s="5"/>
      <c r="H2089" s="5"/>
      <c r="I2089" s="5"/>
      <c r="J2089" s="5"/>
      <c r="K2089" s="5"/>
    </row>
    <row r="2090" spans="1:21" x14ac:dyDescent="0.3">
      <c r="A2090" s="6" t="s">
        <v>18</v>
      </c>
      <c r="B2090" s="7"/>
      <c r="C2090" s="7" t="s">
        <v>159</v>
      </c>
      <c r="D2090" s="5"/>
      <c r="E2090" s="5"/>
      <c r="F2090" s="5"/>
      <c r="G2090" s="5"/>
      <c r="H2090" s="5"/>
      <c r="I2090" s="5"/>
      <c r="J2090" s="5"/>
      <c r="K2090" s="5"/>
    </row>
    <row r="2091" spans="1:21" x14ac:dyDescent="0.3">
      <c r="A2091" s="6" t="s">
        <v>20</v>
      </c>
      <c r="B2091" s="7"/>
      <c r="C2091" s="7"/>
      <c r="D2091" s="5"/>
      <c r="E2091" s="5"/>
      <c r="F2091" s="5"/>
      <c r="G2091" s="5"/>
      <c r="H2091" s="5"/>
      <c r="I2091" s="5"/>
      <c r="J2091" s="5"/>
      <c r="K2091" s="5"/>
    </row>
    <row r="2092" spans="1:21" x14ac:dyDescent="0.3">
      <c r="A2092" s="6" t="s">
        <v>21</v>
      </c>
      <c r="B2092" s="7"/>
      <c r="C2092" s="7">
        <v>85.23</v>
      </c>
      <c r="D2092" s="5"/>
      <c r="E2092" s="5"/>
      <c r="F2092" s="5"/>
      <c r="G2092" s="5"/>
      <c r="H2092" s="5"/>
      <c r="I2092" s="5"/>
      <c r="J2092" s="5"/>
      <c r="K2092" s="5"/>
    </row>
    <row r="2093" spans="1:21" x14ac:dyDescent="0.3">
      <c r="A2093" s="6" t="s">
        <v>22</v>
      </c>
      <c r="B2093" s="7"/>
      <c r="C2093" s="7">
        <v>85.23</v>
      </c>
      <c r="D2093" s="5"/>
      <c r="E2093" s="5"/>
      <c r="F2093" s="5"/>
      <c r="G2093" s="5"/>
      <c r="H2093" s="5"/>
      <c r="I2093" s="5"/>
      <c r="J2093" s="5"/>
      <c r="K2093" s="5"/>
    </row>
    <row r="2094" spans="1:21" ht="27.6" x14ac:dyDescent="0.3">
      <c r="A2094" s="9"/>
      <c r="B2094" s="9" t="s">
        <v>5</v>
      </c>
      <c r="C2094" s="9" t="s">
        <v>10</v>
      </c>
      <c r="D2094" s="9" t="s">
        <v>16</v>
      </c>
      <c r="E2094" s="10" t="s">
        <v>18</v>
      </c>
      <c r="F2094" s="11" t="s">
        <v>21</v>
      </c>
      <c r="G2094" s="11" t="s">
        <v>22</v>
      </c>
      <c r="H2094" s="11" t="s">
        <v>23</v>
      </c>
      <c r="I2094" s="11" t="s">
        <v>24</v>
      </c>
      <c r="J2094" s="11" t="s">
        <v>21</v>
      </c>
      <c r="K2094" s="11" t="s">
        <v>22</v>
      </c>
      <c r="P2094" t="s">
        <v>21</v>
      </c>
      <c r="S2094" s="1" t="s">
        <v>23</v>
      </c>
      <c r="U2094" t="s">
        <v>24</v>
      </c>
    </row>
    <row r="2095" spans="1:21" ht="26.4" x14ac:dyDescent="0.3">
      <c r="A2095" s="12" t="s">
        <v>25</v>
      </c>
      <c r="B2095" s="12" t="s">
        <v>1088</v>
      </c>
      <c r="C2095" s="12" t="s">
        <v>1089</v>
      </c>
      <c r="D2095" s="12" t="s">
        <v>182</v>
      </c>
      <c r="E2095" s="13" t="s">
        <v>402</v>
      </c>
      <c r="F2095" s="14">
        <f t="shared" ref="F2095" si="794">G2095</f>
        <v>60.02</v>
      </c>
      <c r="G2095" s="14">
        <f t="shared" ref="G2095" si="795">ROUND($N$4*P2095,2)</f>
        <v>60.02</v>
      </c>
      <c r="H2095" s="14" t="str">
        <f t="shared" ref="H2095" si="796">S2095</f>
        <v>1,4200</v>
      </c>
      <c r="I2095" s="14" t="str">
        <f t="shared" ref="I2095" si="797">U2095</f>
        <v>0,0000</v>
      </c>
      <c r="J2095" s="19">
        <f>TRUNC(F2095*H2095,2)+0.01</f>
        <v>85.23</v>
      </c>
      <c r="K2095" s="19">
        <f t="shared" ref="K2095" si="798">J2095</f>
        <v>85.23</v>
      </c>
      <c r="P2095" t="s">
        <v>1090</v>
      </c>
      <c r="S2095" s="2" t="s">
        <v>1091</v>
      </c>
      <c r="U2095" t="s">
        <v>56</v>
      </c>
    </row>
    <row r="2097" spans="1:21" x14ac:dyDescent="0.3">
      <c r="A2097" s="4" t="s">
        <v>1092</v>
      </c>
      <c r="B2097" s="5"/>
      <c r="C2097" s="5"/>
      <c r="D2097" s="5"/>
      <c r="E2097" s="5"/>
      <c r="F2097" s="5"/>
      <c r="G2097" s="5"/>
      <c r="H2097" s="5"/>
      <c r="I2097" s="5"/>
      <c r="J2097" s="5"/>
      <c r="K2097" s="5"/>
    </row>
    <row r="2098" spans="1:21" x14ac:dyDescent="0.3">
      <c r="A2098" s="6" t="s">
        <v>5</v>
      </c>
      <c r="B2098" s="7"/>
      <c r="C2098" s="7" t="s">
        <v>1093</v>
      </c>
      <c r="D2098" s="5"/>
      <c r="E2098" s="5"/>
      <c r="F2098" s="5"/>
      <c r="G2098" s="5"/>
      <c r="H2098" s="5"/>
      <c r="I2098" s="5"/>
      <c r="J2098" s="5"/>
      <c r="K2098" s="5"/>
    </row>
    <row r="2099" spans="1:21" x14ac:dyDescent="0.3">
      <c r="A2099" s="6" t="s">
        <v>10</v>
      </c>
      <c r="B2099" s="7"/>
      <c r="C2099" s="7" t="s">
        <v>1094</v>
      </c>
      <c r="D2099" s="5"/>
      <c r="E2099" s="5"/>
      <c r="F2099" s="5"/>
      <c r="G2099" s="5"/>
      <c r="H2099" s="5"/>
      <c r="I2099" s="5"/>
      <c r="J2099" s="5"/>
      <c r="K2099" s="5"/>
    </row>
    <row r="2100" spans="1:21" x14ac:dyDescent="0.3">
      <c r="A2100" s="6" t="s">
        <v>12</v>
      </c>
      <c r="B2100" s="7"/>
      <c r="C2100" s="7" t="s">
        <v>13</v>
      </c>
      <c r="D2100" s="5"/>
      <c r="E2100" s="5"/>
      <c r="F2100" s="5"/>
      <c r="G2100" s="5"/>
      <c r="H2100" s="5"/>
      <c r="I2100" s="5"/>
      <c r="J2100" s="5"/>
      <c r="K2100" s="5"/>
    </row>
    <row r="2101" spans="1:21" x14ac:dyDescent="0.3">
      <c r="A2101" s="6" t="s">
        <v>14</v>
      </c>
      <c r="B2101" s="7"/>
      <c r="C2101" s="7" t="s">
        <v>15</v>
      </c>
      <c r="D2101" s="5"/>
      <c r="E2101" s="5"/>
      <c r="F2101" s="5"/>
      <c r="G2101" s="5"/>
      <c r="H2101" s="5"/>
      <c r="I2101" s="5"/>
      <c r="J2101" s="5"/>
      <c r="K2101" s="5"/>
    </row>
    <row r="2102" spans="1:21" x14ac:dyDescent="0.3">
      <c r="A2102" s="6" t="s">
        <v>16</v>
      </c>
      <c r="B2102" s="7"/>
      <c r="C2102" s="7" t="s">
        <v>907</v>
      </c>
      <c r="D2102" s="5"/>
      <c r="E2102" s="5"/>
      <c r="F2102" s="5"/>
      <c r="G2102" s="5"/>
      <c r="H2102" s="5"/>
      <c r="I2102" s="5"/>
      <c r="J2102" s="5"/>
      <c r="K2102" s="5"/>
    </row>
    <row r="2103" spans="1:21" x14ac:dyDescent="0.3">
      <c r="A2103" s="6" t="s">
        <v>18</v>
      </c>
      <c r="B2103" s="7"/>
      <c r="C2103" s="7" t="s">
        <v>183</v>
      </c>
      <c r="D2103" s="5"/>
      <c r="E2103" s="5"/>
      <c r="F2103" s="5"/>
      <c r="G2103" s="5"/>
      <c r="H2103" s="5"/>
      <c r="I2103" s="5"/>
      <c r="J2103" s="5"/>
      <c r="K2103" s="5"/>
    </row>
    <row r="2104" spans="1:21" x14ac:dyDescent="0.3">
      <c r="A2104" s="6" t="s">
        <v>20</v>
      </c>
      <c r="B2104" s="7"/>
      <c r="C2104" s="7"/>
      <c r="D2104" s="5"/>
      <c r="E2104" s="5"/>
      <c r="F2104" s="5"/>
      <c r="G2104" s="5"/>
      <c r="H2104" s="5"/>
      <c r="I2104" s="5"/>
      <c r="J2104" s="5"/>
      <c r="K2104" s="5"/>
    </row>
    <row r="2105" spans="1:21" x14ac:dyDescent="0.3">
      <c r="A2105" s="6" t="s">
        <v>21</v>
      </c>
      <c r="B2105" s="7"/>
      <c r="C2105" s="7">
        <v>0.44</v>
      </c>
      <c r="D2105" s="5"/>
      <c r="E2105" s="5"/>
      <c r="F2105" s="5"/>
      <c r="G2105" s="5"/>
      <c r="H2105" s="5"/>
      <c r="I2105" s="5"/>
      <c r="J2105" s="5"/>
      <c r="K2105" s="5"/>
    </row>
    <row r="2106" spans="1:21" x14ac:dyDescent="0.3">
      <c r="A2106" s="6" t="s">
        <v>22</v>
      </c>
      <c r="B2106" s="7"/>
      <c r="C2106" s="7">
        <v>0.44</v>
      </c>
      <c r="D2106" s="5"/>
      <c r="E2106" s="5"/>
      <c r="F2106" s="5"/>
      <c r="G2106" s="5"/>
      <c r="H2106" s="5"/>
      <c r="I2106" s="5"/>
      <c r="J2106" s="5"/>
      <c r="K2106" s="5"/>
    </row>
    <row r="2107" spans="1:21" ht="27.6" x14ac:dyDescent="0.3">
      <c r="A2107" s="9"/>
      <c r="B2107" s="9" t="s">
        <v>5</v>
      </c>
      <c r="C2107" s="9" t="s">
        <v>10</v>
      </c>
      <c r="D2107" s="9" t="s">
        <v>16</v>
      </c>
      <c r="E2107" s="10" t="s">
        <v>18</v>
      </c>
      <c r="F2107" s="11" t="s">
        <v>21</v>
      </c>
      <c r="G2107" s="11" t="s">
        <v>22</v>
      </c>
      <c r="H2107" s="11" t="s">
        <v>23</v>
      </c>
      <c r="I2107" s="11" t="s">
        <v>24</v>
      </c>
      <c r="J2107" s="11" t="s">
        <v>21</v>
      </c>
      <c r="K2107" s="11" t="s">
        <v>22</v>
      </c>
      <c r="P2107" t="s">
        <v>21</v>
      </c>
      <c r="S2107" s="1" t="s">
        <v>23</v>
      </c>
      <c r="U2107" t="s">
        <v>24</v>
      </c>
    </row>
    <row r="2108" spans="1:21" ht="26.4" x14ac:dyDescent="0.3">
      <c r="A2108" s="12" t="s">
        <v>25</v>
      </c>
      <c r="B2108" s="12" t="s">
        <v>717</v>
      </c>
      <c r="C2108" s="12" t="s">
        <v>718</v>
      </c>
      <c r="D2108" s="12" t="s">
        <v>182</v>
      </c>
      <c r="E2108" s="13" t="s">
        <v>183</v>
      </c>
      <c r="F2108" s="14">
        <f t="shared" ref="F2108" si="799">G2108</f>
        <v>0.44</v>
      </c>
      <c r="G2108" s="14">
        <f t="shared" ref="G2108" si="800">ROUND($N$4*P2108,2)</f>
        <v>0.44</v>
      </c>
      <c r="H2108" s="14" t="str">
        <f t="shared" ref="H2108" si="801">S2108</f>
        <v>1,0000</v>
      </c>
      <c r="I2108" s="14" t="str">
        <f t="shared" ref="I2108" si="802">U2108</f>
        <v>0,0000</v>
      </c>
      <c r="J2108" s="19">
        <f>TRUNC(F2108*H2108,2)</f>
        <v>0.44</v>
      </c>
      <c r="K2108" s="19">
        <f t="shared" ref="K2108" si="803">J2108</f>
        <v>0.44</v>
      </c>
      <c r="P2108" t="s">
        <v>719</v>
      </c>
      <c r="S2108" s="2" t="s">
        <v>179</v>
      </c>
      <c r="U2108" t="s">
        <v>56</v>
      </c>
    </row>
    <row r="2110" spans="1:21" x14ac:dyDescent="0.3">
      <c r="A2110" s="4" t="s">
        <v>1095</v>
      </c>
      <c r="B2110" s="5"/>
      <c r="C2110" s="5"/>
      <c r="D2110" s="5"/>
      <c r="E2110" s="5"/>
      <c r="F2110" s="5"/>
      <c r="G2110" s="5"/>
      <c r="H2110" s="5"/>
      <c r="I2110" s="5"/>
      <c r="J2110" s="5"/>
      <c r="K2110" s="5"/>
    </row>
    <row r="2111" spans="1:21" x14ac:dyDescent="0.3">
      <c r="A2111" s="6" t="s">
        <v>5</v>
      </c>
      <c r="B2111" s="7"/>
      <c r="C2111" s="7" t="s">
        <v>1096</v>
      </c>
      <c r="D2111" s="5"/>
      <c r="E2111" s="5"/>
      <c r="F2111" s="5"/>
      <c r="G2111" s="5"/>
      <c r="H2111" s="5"/>
      <c r="I2111" s="5"/>
      <c r="J2111" s="5"/>
      <c r="K2111" s="5"/>
    </row>
    <row r="2112" spans="1:21" x14ac:dyDescent="0.3">
      <c r="A2112" s="6" t="s">
        <v>10</v>
      </c>
      <c r="B2112" s="7"/>
      <c r="C2112" s="7" t="s">
        <v>1097</v>
      </c>
      <c r="D2112" s="5"/>
      <c r="E2112" s="5"/>
      <c r="F2112" s="5"/>
      <c r="G2112" s="5"/>
      <c r="H2112" s="5"/>
      <c r="I2112" s="5"/>
      <c r="J2112" s="5"/>
      <c r="K2112" s="5"/>
    </row>
    <row r="2113" spans="1:21" x14ac:dyDescent="0.3">
      <c r="A2113" s="6" t="s">
        <v>12</v>
      </c>
      <c r="B2113" s="7"/>
      <c r="C2113" s="7" t="s">
        <v>13</v>
      </c>
      <c r="D2113" s="5"/>
      <c r="E2113" s="5"/>
      <c r="F2113" s="5"/>
      <c r="G2113" s="5"/>
      <c r="H2113" s="5"/>
      <c r="I2113" s="5"/>
      <c r="J2113" s="5"/>
      <c r="K2113" s="5"/>
    </row>
    <row r="2114" spans="1:21" x14ac:dyDescent="0.3">
      <c r="A2114" s="6" t="s">
        <v>14</v>
      </c>
      <c r="B2114" s="7"/>
      <c r="C2114" s="7" t="s">
        <v>15</v>
      </c>
      <c r="D2114" s="5"/>
      <c r="E2114" s="5"/>
      <c r="F2114" s="5"/>
      <c r="G2114" s="5"/>
      <c r="H2114" s="5"/>
      <c r="I2114" s="5"/>
      <c r="J2114" s="5"/>
      <c r="K2114" s="5"/>
    </row>
    <row r="2115" spans="1:21" x14ac:dyDescent="0.3">
      <c r="A2115" s="6" t="s">
        <v>16</v>
      </c>
      <c r="B2115" s="7"/>
      <c r="C2115" s="7" t="s">
        <v>907</v>
      </c>
      <c r="D2115" s="5"/>
      <c r="E2115" s="5"/>
      <c r="F2115" s="5"/>
      <c r="G2115" s="5"/>
      <c r="H2115" s="5"/>
      <c r="I2115" s="5"/>
      <c r="J2115" s="5"/>
      <c r="K2115" s="5"/>
    </row>
    <row r="2116" spans="1:21" x14ac:dyDescent="0.3">
      <c r="A2116" s="6" t="s">
        <v>18</v>
      </c>
      <c r="B2116" s="7"/>
      <c r="C2116" s="7" t="s">
        <v>402</v>
      </c>
      <c r="D2116" s="5"/>
      <c r="E2116" s="5"/>
      <c r="F2116" s="5"/>
      <c r="G2116" s="5"/>
      <c r="H2116" s="5"/>
      <c r="I2116" s="5"/>
      <c r="J2116" s="5"/>
      <c r="K2116" s="5"/>
    </row>
    <row r="2117" spans="1:21" x14ac:dyDescent="0.3">
      <c r="A2117" s="6" t="s">
        <v>20</v>
      </c>
      <c r="B2117" s="7"/>
      <c r="C2117" s="7"/>
      <c r="D2117" s="5"/>
      <c r="E2117" s="5"/>
      <c r="F2117" s="5"/>
      <c r="G2117" s="5"/>
      <c r="H2117" s="5"/>
      <c r="I2117" s="5"/>
      <c r="J2117" s="5"/>
      <c r="K2117" s="5"/>
    </row>
    <row r="2118" spans="1:21" x14ac:dyDescent="0.3">
      <c r="A2118" s="6" t="s">
        <v>21</v>
      </c>
      <c r="B2118" s="7"/>
      <c r="C2118" s="7">
        <v>3362.81</v>
      </c>
      <c r="D2118" s="5"/>
      <c r="E2118" s="5"/>
      <c r="F2118" s="5"/>
      <c r="G2118" s="5"/>
      <c r="H2118" s="5"/>
      <c r="I2118" s="5"/>
      <c r="J2118" s="5"/>
      <c r="K2118" s="5"/>
    </row>
    <row r="2119" spans="1:21" x14ac:dyDescent="0.3">
      <c r="A2119" s="6" t="s">
        <v>22</v>
      </c>
      <c r="B2119" s="7"/>
      <c r="C2119" s="7">
        <v>3362.81</v>
      </c>
      <c r="D2119" s="5"/>
      <c r="E2119" s="5"/>
      <c r="F2119" s="5"/>
      <c r="G2119" s="5"/>
      <c r="H2119" s="5"/>
      <c r="I2119" s="5"/>
      <c r="J2119" s="5"/>
      <c r="K2119" s="5"/>
    </row>
    <row r="2120" spans="1:21" ht="27.6" x14ac:dyDescent="0.3">
      <c r="A2120" s="9"/>
      <c r="B2120" s="9" t="s">
        <v>5</v>
      </c>
      <c r="C2120" s="9" t="s">
        <v>10</v>
      </c>
      <c r="D2120" s="9" t="s">
        <v>16</v>
      </c>
      <c r="E2120" s="10" t="s">
        <v>18</v>
      </c>
      <c r="F2120" s="11" t="s">
        <v>21</v>
      </c>
      <c r="G2120" s="11" t="s">
        <v>22</v>
      </c>
      <c r="H2120" s="11" t="s">
        <v>23</v>
      </c>
      <c r="I2120" s="11" t="s">
        <v>24</v>
      </c>
      <c r="J2120" s="11" t="s">
        <v>21</v>
      </c>
      <c r="K2120" s="11" t="s">
        <v>22</v>
      </c>
      <c r="P2120" t="s">
        <v>21</v>
      </c>
      <c r="S2120" s="1" t="s">
        <v>23</v>
      </c>
      <c r="U2120" t="s">
        <v>24</v>
      </c>
    </row>
    <row r="2121" spans="1:21" ht="26.4" x14ac:dyDescent="0.3">
      <c r="A2121" s="12" t="s">
        <v>25</v>
      </c>
      <c r="B2121" s="12" t="s">
        <v>1098</v>
      </c>
      <c r="C2121" s="12" t="s">
        <v>1099</v>
      </c>
      <c r="D2121" s="12" t="s">
        <v>182</v>
      </c>
      <c r="E2121" s="13" t="s">
        <v>183</v>
      </c>
      <c r="F2121" s="14">
        <f t="shared" ref="F2121" si="804">G2121</f>
        <v>3.3628100000000001</v>
      </c>
      <c r="G2121" s="14">
        <f>C2118/H2121</f>
        <v>3.3628100000000001</v>
      </c>
      <c r="H2121" s="14" t="str">
        <f t="shared" ref="H2121" si="805">S2121</f>
        <v>1.000,0000</v>
      </c>
      <c r="I2121" s="14" t="str">
        <f t="shared" ref="I2121" si="806">U2121</f>
        <v>0,0000</v>
      </c>
      <c r="J2121" s="19">
        <f>TRUNC(F2121*H2121,2)</f>
        <v>3362.81</v>
      </c>
      <c r="K2121" s="19">
        <f t="shared" ref="K2121" si="807">J2121</f>
        <v>3362.81</v>
      </c>
      <c r="P2121" t="s">
        <v>1100</v>
      </c>
      <c r="S2121" s="2" t="s">
        <v>1056</v>
      </c>
      <c r="U2121" t="s">
        <v>56</v>
      </c>
    </row>
    <row r="2123" spans="1:21" x14ac:dyDescent="0.3">
      <c r="A2123" s="4" t="s">
        <v>1101</v>
      </c>
      <c r="B2123" s="5"/>
      <c r="C2123" s="5"/>
      <c r="D2123" s="5"/>
      <c r="E2123" s="5"/>
      <c r="F2123" s="5"/>
      <c r="G2123" s="5"/>
      <c r="H2123" s="5"/>
      <c r="I2123" s="5"/>
      <c r="J2123" s="5"/>
      <c r="K2123" s="5"/>
    </row>
    <row r="2124" spans="1:21" x14ac:dyDescent="0.3">
      <c r="A2124" s="6" t="s">
        <v>5</v>
      </c>
      <c r="B2124" s="7"/>
      <c r="C2124" s="7" t="s">
        <v>1102</v>
      </c>
      <c r="D2124" s="5"/>
      <c r="E2124" s="5"/>
      <c r="F2124" s="5"/>
      <c r="G2124" s="5"/>
      <c r="H2124" s="5"/>
      <c r="I2124" s="5"/>
      <c r="J2124" s="5"/>
      <c r="K2124" s="5"/>
    </row>
    <row r="2125" spans="1:21" x14ac:dyDescent="0.3">
      <c r="A2125" s="6" t="s">
        <v>10</v>
      </c>
      <c r="B2125" s="7"/>
      <c r="C2125" s="7" t="s">
        <v>1103</v>
      </c>
      <c r="D2125" s="5"/>
      <c r="E2125" s="5"/>
      <c r="F2125" s="5"/>
      <c r="G2125" s="5"/>
      <c r="H2125" s="5"/>
      <c r="I2125" s="5"/>
      <c r="J2125" s="5"/>
      <c r="K2125" s="5"/>
    </row>
    <row r="2126" spans="1:21" x14ac:dyDescent="0.3">
      <c r="A2126" s="6" t="s">
        <v>12</v>
      </c>
      <c r="B2126" s="7"/>
      <c r="C2126" s="7" t="s">
        <v>13</v>
      </c>
      <c r="D2126" s="5"/>
      <c r="E2126" s="5"/>
      <c r="F2126" s="5"/>
      <c r="G2126" s="5"/>
      <c r="H2126" s="5"/>
      <c r="I2126" s="5"/>
      <c r="J2126" s="5"/>
      <c r="K2126" s="5"/>
    </row>
    <row r="2127" spans="1:21" x14ac:dyDescent="0.3">
      <c r="A2127" s="6" t="s">
        <v>14</v>
      </c>
      <c r="B2127" s="7"/>
      <c r="C2127" s="7" t="s">
        <v>15</v>
      </c>
      <c r="D2127" s="5"/>
      <c r="E2127" s="5"/>
      <c r="F2127" s="5"/>
      <c r="G2127" s="5"/>
      <c r="H2127" s="5"/>
      <c r="I2127" s="5"/>
      <c r="J2127" s="5"/>
      <c r="K2127" s="5"/>
    </row>
    <row r="2128" spans="1:21" x14ac:dyDescent="0.3">
      <c r="A2128" s="6" t="s">
        <v>16</v>
      </c>
      <c r="B2128" s="7"/>
      <c r="C2128" s="7" t="s">
        <v>423</v>
      </c>
      <c r="D2128" s="5"/>
      <c r="E2128" s="5"/>
      <c r="F2128" s="5"/>
      <c r="G2128" s="5"/>
      <c r="H2128" s="5"/>
      <c r="I2128" s="5"/>
      <c r="J2128" s="5"/>
      <c r="K2128" s="5"/>
    </row>
    <row r="2129" spans="1:21" x14ac:dyDescent="0.3">
      <c r="A2129" s="6" t="s">
        <v>18</v>
      </c>
      <c r="B2129" s="7"/>
      <c r="C2129" s="7" t="s">
        <v>1104</v>
      </c>
      <c r="D2129" s="5"/>
      <c r="E2129" s="5"/>
      <c r="F2129" s="5"/>
      <c r="G2129" s="5"/>
      <c r="H2129" s="5"/>
      <c r="I2129" s="5"/>
      <c r="J2129" s="5"/>
      <c r="K2129" s="5"/>
    </row>
    <row r="2130" spans="1:21" x14ac:dyDescent="0.3">
      <c r="A2130" s="6" t="s">
        <v>20</v>
      </c>
      <c r="B2130" s="7"/>
      <c r="C2130" s="7"/>
      <c r="D2130" s="5"/>
      <c r="E2130" s="5"/>
      <c r="F2130" s="5"/>
      <c r="G2130" s="5"/>
      <c r="H2130" s="5"/>
      <c r="I2130" s="5"/>
      <c r="J2130" s="5"/>
      <c r="K2130" s="5"/>
    </row>
    <row r="2131" spans="1:21" x14ac:dyDescent="0.3">
      <c r="A2131" s="6" t="s">
        <v>21</v>
      </c>
      <c r="B2131" s="7"/>
      <c r="C2131" s="7">
        <v>5095.7520804781871</v>
      </c>
      <c r="D2131" s="5"/>
      <c r="E2131" s="5"/>
      <c r="F2131" s="5"/>
      <c r="G2131" s="5"/>
      <c r="H2131" s="5"/>
      <c r="I2131" s="5"/>
      <c r="J2131" s="5"/>
      <c r="K2131" s="5"/>
    </row>
    <row r="2132" spans="1:21" x14ac:dyDescent="0.3">
      <c r="A2132" s="6" t="s">
        <v>22</v>
      </c>
      <c r="B2132" s="7"/>
      <c r="C2132" s="7">
        <v>5095.7520804781871</v>
      </c>
      <c r="D2132" s="5"/>
      <c r="E2132" s="5"/>
      <c r="F2132" s="5"/>
      <c r="G2132" s="5"/>
      <c r="H2132" s="5"/>
      <c r="I2132" s="5"/>
      <c r="J2132" s="5"/>
      <c r="K2132" s="5"/>
    </row>
    <row r="2133" spans="1:21" ht="27.6" x14ac:dyDescent="0.3">
      <c r="A2133" s="9"/>
      <c r="B2133" s="9" t="s">
        <v>5</v>
      </c>
      <c r="C2133" s="9" t="s">
        <v>10</v>
      </c>
      <c r="D2133" s="9" t="s">
        <v>16</v>
      </c>
      <c r="E2133" s="10" t="s">
        <v>18</v>
      </c>
      <c r="F2133" s="11" t="s">
        <v>21</v>
      </c>
      <c r="G2133" s="11" t="s">
        <v>22</v>
      </c>
      <c r="H2133" s="11" t="s">
        <v>23</v>
      </c>
      <c r="I2133" s="11" t="s">
        <v>24</v>
      </c>
      <c r="J2133" s="11" t="s">
        <v>21</v>
      </c>
      <c r="K2133" s="11" t="s">
        <v>22</v>
      </c>
      <c r="P2133" t="s">
        <v>21</v>
      </c>
      <c r="S2133" s="1" t="s">
        <v>23</v>
      </c>
      <c r="U2133" t="s">
        <v>24</v>
      </c>
    </row>
    <row r="2134" spans="1:21" ht="39.6" x14ac:dyDescent="0.3">
      <c r="A2134" s="12" t="s">
        <v>25</v>
      </c>
      <c r="B2134" s="12" t="s">
        <v>71</v>
      </c>
      <c r="C2134" s="12" t="s">
        <v>72</v>
      </c>
      <c r="D2134" s="12" t="s">
        <v>28</v>
      </c>
      <c r="E2134" s="13" t="s">
        <v>29</v>
      </c>
      <c r="F2134" s="19">
        <f t="shared" ref="F2134" si="808">G2134</f>
        <v>28.953136820898791</v>
      </c>
      <c r="G2134" s="19">
        <f>C2132/H2134</f>
        <v>28.953136820898791</v>
      </c>
      <c r="H2134" s="14" t="str">
        <f t="shared" ref="H2134" si="809">S2134</f>
        <v>176,0000</v>
      </c>
      <c r="I2134" s="14" t="str">
        <f t="shared" ref="I2134" si="810">U2134</f>
        <v>0,0000</v>
      </c>
      <c r="J2134" s="19">
        <f>TRUNC(F2134*H2134,2)</f>
        <v>5095.75</v>
      </c>
      <c r="K2134" s="19">
        <f t="shared" ref="K2134" si="811">J2134</f>
        <v>5095.75</v>
      </c>
      <c r="P2134" t="s">
        <v>59</v>
      </c>
      <c r="S2134" s="2" t="s">
        <v>1105</v>
      </c>
      <c r="U2134" t="s">
        <v>56</v>
      </c>
    </row>
    <row r="2136" spans="1:21" x14ac:dyDescent="0.3">
      <c r="A2136" s="4" t="s">
        <v>1106</v>
      </c>
      <c r="B2136" s="5"/>
      <c r="C2136" s="5"/>
      <c r="D2136" s="5"/>
      <c r="E2136" s="5"/>
      <c r="F2136" s="5"/>
      <c r="G2136" s="5"/>
      <c r="H2136" s="5"/>
      <c r="I2136" s="5"/>
      <c r="J2136" s="5"/>
      <c r="K2136" s="5"/>
    </row>
    <row r="2137" spans="1:21" x14ac:dyDescent="0.3">
      <c r="A2137" s="6" t="s">
        <v>5</v>
      </c>
      <c r="B2137" s="7"/>
      <c r="C2137" s="7" t="s">
        <v>1107</v>
      </c>
      <c r="D2137" s="5"/>
      <c r="E2137" s="5"/>
      <c r="F2137" s="5"/>
      <c r="G2137" s="5"/>
      <c r="H2137" s="5"/>
      <c r="I2137" s="5"/>
      <c r="J2137" s="5"/>
      <c r="K2137" s="5"/>
    </row>
    <row r="2138" spans="1:21" x14ac:dyDescent="0.3">
      <c r="A2138" s="6" t="s">
        <v>10</v>
      </c>
      <c r="B2138" s="7"/>
      <c r="C2138" s="7" t="s">
        <v>1108</v>
      </c>
      <c r="D2138" s="5"/>
      <c r="E2138" s="5"/>
      <c r="F2138" s="5"/>
      <c r="G2138" s="5"/>
      <c r="H2138" s="5"/>
      <c r="I2138" s="5"/>
      <c r="J2138" s="5"/>
      <c r="K2138" s="5"/>
    </row>
    <row r="2139" spans="1:21" x14ac:dyDescent="0.3">
      <c r="A2139" s="6" t="s">
        <v>12</v>
      </c>
      <c r="B2139" s="7"/>
      <c r="C2139" s="7" t="s">
        <v>13</v>
      </c>
      <c r="D2139" s="5"/>
      <c r="E2139" s="5"/>
      <c r="F2139" s="5"/>
      <c r="G2139" s="5"/>
      <c r="H2139" s="5"/>
      <c r="I2139" s="5"/>
      <c r="J2139" s="5"/>
      <c r="K2139" s="5"/>
    </row>
    <row r="2140" spans="1:21" x14ac:dyDescent="0.3">
      <c r="A2140" s="6" t="s">
        <v>14</v>
      </c>
      <c r="B2140" s="7"/>
      <c r="C2140" s="7" t="s">
        <v>15</v>
      </c>
      <c r="D2140" s="5"/>
      <c r="E2140" s="5"/>
      <c r="F2140" s="5"/>
      <c r="G2140" s="5"/>
      <c r="H2140" s="5"/>
      <c r="I2140" s="5"/>
      <c r="J2140" s="5"/>
      <c r="K2140" s="5"/>
    </row>
    <row r="2141" spans="1:21" x14ac:dyDescent="0.3">
      <c r="A2141" s="6" t="s">
        <v>16</v>
      </c>
      <c r="B2141" s="7"/>
      <c r="C2141" s="7" t="s">
        <v>423</v>
      </c>
      <c r="D2141" s="5"/>
      <c r="E2141" s="5"/>
      <c r="F2141" s="5"/>
      <c r="G2141" s="5"/>
      <c r="H2141" s="5"/>
      <c r="I2141" s="5"/>
      <c r="J2141" s="5"/>
      <c r="K2141" s="5"/>
    </row>
    <row r="2142" spans="1:21" x14ac:dyDescent="0.3">
      <c r="A2142" s="6" t="s">
        <v>18</v>
      </c>
      <c r="B2142" s="7"/>
      <c r="C2142" s="7" t="s">
        <v>1104</v>
      </c>
      <c r="D2142" s="5"/>
      <c r="E2142" s="5"/>
      <c r="F2142" s="5"/>
      <c r="G2142" s="5"/>
      <c r="H2142" s="5"/>
      <c r="I2142" s="5"/>
      <c r="J2142" s="5"/>
      <c r="K2142" s="5"/>
    </row>
    <row r="2143" spans="1:21" x14ac:dyDescent="0.3">
      <c r="A2143" s="6" t="s">
        <v>20</v>
      </c>
      <c r="B2143" s="7"/>
      <c r="C2143" s="7"/>
      <c r="D2143" s="5"/>
      <c r="E2143" s="5"/>
      <c r="F2143" s="5"/>
      <c r="G2143" s="5"/>
      <c r="H2143" s="5"/>
      <c r="I2143" s="5"/>
      <c r="J2143" s="5"/>
      <c r="K2143" s="5"/>
    </row>
    <row r="2144" spans="1:21" x14ac:dyDescent="0.3">
      <c r="A2144" s="6" t="s">
        <v>21</v>
      </c>
      <c r="B2144" s="7"/>
      <c r="C2144" s="7">
        <v>2808.6718515618309</v>
      </c>
      <c r="D2144" s="5"/>
      <c r="E2144" s="5"/>
      <c r="F2144" s="5"/>
      <c r="G2144" s="5"/>
      <c r="H2144" s="5"/>
      <c r="I2144" s="5"/>
      <c r="J2144" s="5"/>
      <c r="K2144" s="5"/>
    </row>
    <row r="2145" spans="1:21" x14ac:dyDescent="0.3">
      <c r="A2145" s="6" t="s">
        <v>22</v>
      </c>
      <c r="B2145" s="7"/>
      <c r="C2145" s="7">
        <v>2808.6718515618309</v>
      </c>
      <c r="D2145" s="5"/>
      <c r="E2145" s="5"/>
      <c r="F2145" s="5"/>
      <c r="G2145" s="5"/>
      <c r="H2145" s="5"/>
      <c r="I2145" s="5"/>
      <c r="J2145" s="5"/>
      <c r="K2145" s="5"/>
    </row>
    <row r="2146" spans="1:21" ht="27.6" x14ac:dyDescent="0.3">
      <c r="A2146" s="9"/>
      <c r="B2146" s="9" t="s">
        <v>5</v>
      </c>
      <c r="C2146" s="9" t="s">
        <v>10</v>
      </c>
      <c r="D2146" s="9" t="s">
        <v>16</v>
      </c>
      <c r="E2146" s="10" t="s">
        <v>18</v>
      </c>
      <c r="F2146" s="11" t="s">
        <v>21</v>
      </c>
      <c r="G2146" s="11" t="s">
        <v>22</v>
      </c>
      <c r="H2146" s="11" t="s">
        <v>23</v>
      </c>
      <c r="I2146" s="11" t="s">
        <v>24</v>
      </c>
      <c r="J2146" s="11" t="s">
        <v>21</v>
      </c>
      <c r="K2146" s="11" t="s">
        <v>22</v>
      </c>
      <c r="P2146" t="s">
        <v>21</v>
      </c>
      <c r="S2146" s="1" t="s">
        <v>23</v>
      </c>
      <c r="U2146" t="s">
        <v>24</v>
      </c>
    </row>
    <row r="2147" spans="1:21" ht="26.4" x14ac:dyDescent="0.3">
      <c r="A2147" s="12" t="s">
        <v>25</v>
      </c>
      <c r="B2147" s="12" t="s">
        <v>75</v>
      </c>
      <c r="C2147" s="12" t="s">
        <v>76</v>
      </c>
      <c r="D2147" s="12" t="s">
        <v>28</v>
      </c>
      <c r="E2147" s="13" t="s">
        <v>29</v>
      </c>
      <c r="F2147" s="19">
        <f t="shared" ref="F2147" si="812">G2147</f>
        <v>15.958362792964948</v>
      </c>
      <c r="G2147" s="19">
        <f>C2145/H2147</f>
        <v>15.958362792964948</v>
      </c>
      <c r="H2147" s="14" t="str">
        <f t="shared" ref="H2147" si="813">S2147</f>
        <v>176,0000</v>
      </c>
      <c r="I2147" s="14" t="str">
        <f t="shared" ref="I2147" si="814">U2147</f>
        <v>0,0000</v>
      </c>
      <c r="J2147" s="19">
        <f>TRUNC(F2147*H2147,2)</f>
        <v>2808.67</v>
      </c>
      <c r="K2147" s="19">
        <f t="shared" ref="K2147" si="815">J2147</f>
        <v>2808.67</v>
      </c>
      <c r="P2147" t="s">
        <v>37</v>
      </c>
      <c r="S2147" s="2" t="s">
        <v>1105</v>
      </c>
      <c r="U2147" t="s">
        <v>56</v>
      </c>
    </row>
    <row r="2149" spans="1:21" x14ac:dyDescent="0.3">
      <c r="A2149" s="4" t="s">
        <v>1109</v>
      </c>
      <c r="B2149" s="5"/>
      <c r="C2149" s="5"/>
      <c r="D2149" s="5"/>
      <c r="E2149" s="5"/>
      <c r="F2149" s="5"/>
      <c r="G2149" s="5"/>
      <c r="H2149" s="5"/>
      <c r="I2149" s="5"/>
      <c r="J2149" s="5"/>
      <c r="K2149" s="5"/>
    </row>
    <row r="2150" spans="1:21" x14ac:dyDescent="0.3">
      <c r="A2150" s="6" t="s">
        <v>5</v>
      </c>
      <c r="B2150" s="7"/>
      <c r="C2150" s="7" t="s">
        <v>1110</v>
      </c>
      <c r="D2150" s="5"/>
      <c r="E2150" s="5"/>
      <c r="F2150" s="5"/>
      <c r="G2150" s="5"/>
      <c r="H2150" s="5"/>
      <c r="I2150" s="5"/>
      <c r="J2150" s="5"/>
      <c r="K2150" s="5"/>
    </row>
    <row r="2151" spans="1:21" x14ac:dyDescent="0.3">
      <c r="A2151" s="6" t="s">
        <v>10</v>
      </c>
      <c r="B2151" s="7"/>
      <c r="C2151" s="7" t="s">
        <v>1111</v>
      </c>
      <c r="D2151" s="5"/>
      <c r="E2151" s="5"/>
      <c r="F2151" s="5"/>
      <c r="G2151" s="5"/>
      <c r="H2151" s="5"/>
      <c r="I2151" s="5"/>
      <c r="J2151" s="5"/>
      <c r="K2151" s="5"/>
    </row>
    <row r="2152" spans="1:21" x14ac:dyDescent="0.3">
      <c r="A2152" s="6" t="s">
        <v>12</v>
      </c>
      <c r="B2152" s="7"/>
      <c r="C2152" s="7" t="s">
        <v>13</v>
      </c>
      <c r="D2152" s="5"/>
      <c r="E2152" s="5"/>
      <c r="F2152" s="5"/>
      <c r="G2152" s="5"/>
      <c r="H2152" s="5"/>
      <c r="I2152" s="5"/>
      <c r="J2152" s="5"/>
      <c r="K2152" s="5"/>
    </row>
    <row r="2153" spans="1:21" x14ac:dyDescent="0.3">
      <c r="A2153" s="6" t="s">
        <v>14</v>
      </c>
      <c r="B2153" s="7"/>
      <c r="C2153" s="7" t="s">
        <v>15</v>
      </c>
      <c r="D2153" s="5"/>
      <c r="E2153" s="5"/>
      <c r="F2153" s="5"/>
      <c r="G2153" s="5"/>
      <c r="H2153" s="5"/>
      <c r="I2153" s="5"/>
      <c r="J2153" s="5"/>
      <c r="K2153" s="5"/>
    </row>
    <row r="2154" spans="1:21" x14ac:dyDescent="0.3">
      <c r="A2154" s="6" t="s">
        <v>16</v>
      </c>
      <c r="B2154" s="7"/>
      <c r="C2154" s="7" t="s">
        <v>423</v>
      </c>
      <c r="D2154" s="5"/>
      <c r="E2154" s="5"/>
      <c r="F2154" s="5"/>
      <c r="G2154" s="5"/>
      <c r="H2154" s="5"/>
      <c r="I2154" s="5"/>
      <c r="J2154" s="5"/>
      <c r="K2154" s="5"/>
    </row>
    <row r="2155" spans="1:21" x14ac:dyDescent="0.3">
      <c r="A2155" s="6" t="s">
        <v>18</v>
      </c>
      <c r="B2155" s="7"/>
      <c r="C2155" s="7" t="s">
        <v>1104</v>
      </c>
      <c r="D2155" s="5"/>
      <c r="E2155" s="5"/>
      <c r="F2155" s="5"/>
      <c r="G2155" s="5"/>
      <c r="H2155" s="5"/>
      <c r="I2155" s="5"/>
      <c r="J2155" s="5"/>
      <c r="K2155" s="5"/>
    </row>
    <row r="2156" spans="1:21" x14ac:dyDescent="0.3">
      <c r="A2156" s="6" t="s">
        <v>20</v>
      </c>
      <c r="B2156" s="7"/>
      <c r="C2156" s="7"/>
      <c r="D2156" s="5"/>
      <c r="E2156" s="5"/>
      <c r="F2156" s="5"/>
      <c r="G2156" s="5"/>
      <c r="H2156" s="5"/>
      <c r="I2156" s="5"/>
      <c r="J2156" s="5"/>
      <c r="K2156" s="5"/>
    </row>
    <row r="2157" spans="1:21" x14ac:dyDescent="0.3">
      <c r="A2157" s="6" t="s">
        <v>21</v>
      </c>
      <c r="B2157" s="7"/>
      <c r="C2157" s="7">
        <v>4364.2033236539028</v>
      </c>
      <c r="D2157" s="5"/>
      <c r="E2157" s="5"/>
      <c r="F2157" s="5"/>
      <c r="G2157" s="5"/>
      <c r="H2157" s="5"/>
      <c r="I2157" s="5"/>
      <c r="J2157" s="5"/>
      <c r="K2157" s="5"/>
    </row>
    <row r="2158" spans="1:21" x14ac:dyDescent="0.3">
      <c r="A2158" s="6" t="s">
        <v>22</v>
      </c>
      <c r="B2158" s="7"/>
      <c r="C2158" s="7">
        <v>4364.2033236539028</v>
      </c>
      <c r="D2158" s="5"/>
      <c r="E2158" s="5"/>
      <c r="F2158" s="5"/>
      <c r="G2158" s="5"/>
      <c r="H2158" s="5"/>
      <c r="I2158" s="5"/>
      <c r="J2158" s="5"/>
      <c r="K2158" s="5"/>
    </row>
    <row r="2159" spans="1:21" ht="27.6" x14ac:dyDescent="0.3">
      <c r="A2159" s="9"/>
      <c r="B2159" s="9" t="s">
        <v>5</v>
      </c>
      <c r="C2159" s="9" t="s">
        <v>10</v>
      </c>
      <c r="D2159" s="9" t="s">
        <v>16</v>
      </c>
      <c r="E2159" s="10" t="s">
        <v>18</v>
      </c>
      <c r="F2159" s="11" t="s">
        <v>21</v>
      </c>
      <c r="G2159" s="11" t="s">
        <v>22</v>
      </c>
      <c r="H2159" s="11" t="s">
        <v>23</v>
      </c>
      <c r="I2159" s="11" t="s">
        <v>24</v>
      </c>
      <c r="J2159" s="11" t="s">
        <v>21</v>
      </c>
      <c r="K2159" s="11" t="s">
        <v>22</v>
      </c>
      <c r="P2159" t="s">
        <v>21</v>
      </c>
      <c r="S2159" s="1" t="s">
        <v>23</v>
      </c>
      <c r="U2159" t="s">
        <v>24</v>
      </c>
    </row>
    <row r="2160" spans="1:21" x14ac:dyDescent="0.3">
      <c r="A2160" s="12" t="s">
        <v>25</v>
      </c>
      <c r="B2160" s="12" t="s">
        <v>1112</v>
      </c>
      <c r="C2160" s="12" t="s">
        <v>1113</v>
      </c>
      <c r="D2160" s="12" t="s">
        <v>28</v>
      </c>
      <c r="E2160" s="13" t="s">
        <v>29</v>
      </c>
      <c r="F2160" s="19">
        <f t="shared" ref="F2160" si="816">G2160</f>
        <v>24.796609793488084</v>
      </c>
      <c r="G2160" s="19">
        <f>C2158/H2160</f>
        <v>24.796609793488084</v>
      </c>
      <c r="H2160" s="14" t="str">
        <f t="shared" ref="H2160" si="817">S2160</f>
        <v>176,0000</v>
      </c>
      <c r="I2160" s="14" t="str">
        <f t="shared" ref="I2160" si="818">U2160</f>
        <v>0,0000</v>
      </c>
      <c r="J2160" s="19">
        <f>TRUNC(F2160*H2160,2)</f>
        <v>4364.2</v>
      </c>
      <c r="K2160" s="19">
        <f t="shared" ref="K2160" si="819">J2160</f>
        <v>4364.2</v>
      </c>
      <c r="P2160" t="s">
        <v>172</v>
      </c>
      <c r="S2160" s="2" t="s">
        <v>1105</v>
      </c>
      <c r="U2160" t="s">
        <v>56</v>
      </c>
    </row>
    <row r="2162" spans="1:21" x14ac:dyDescent="0.3">
      <c r="A2162" s="4" t="s">
        <v>1114</v>
      </c>
      <c r="B2162" s="5"/>
      <c r="C2162" s="5"/>
      <c r="D2162" s="5"/>
      <c r="E2162" s="5"/>
      <c r="F2162" s="5"/>
      <c r="G2162" s="5"/>
      <c r="H2162" s="5"/>
      <c r="I2162" s="5"/>
      <c r="J2162" s="5"/>
      <c r="K2162" s="5"/>
    </row>
    <row r="2163" spans="1:21" x14ac:dyDescent="0.3">
      <c r="A2163" s="6" t="s">
        <v>5</v>
      </c>
      <c r="B2163" s="7"/>
      <c r="C2163" s="7" t="s">
        <v>1115</v>
      </c>
      <c r="D2163" s="5"/>
      <c r="E2163" s="5"/>
      <c r="F2163" s="5"/>
      <c r="G2163" s="5"/>
      <c r="H2163" s="5"/>
      <c r="I2163" s="5"/>
      <c r="J2163" s="5"/>
      <c r="K2163" s="5"/>
    </row>
    <row r="2164" spans="1:21" x14ac:dyDescent="0.3">
      <c r="A2164" s="6" t="s">
        <v>10</v>
      </c>
      <c r="B2164" s="7"/>
      <c r="C2164" s="7" t="s">
        <v>1116</v>
      </c>
      <c r="D2164" s="5"/>
      <c r="E2164" s="5"/>
      <c r="F2164" s="5"/>
      <c r="G2164" s="5"/>
      <c r="H2164" s="5"/>
      <c r="I2164" s="5"/>
      <c r="J2164" s="5"/>
      <c r="K2164" s="5"/>
    </row>
    <row r="2165" spans="1:21" x14ac:dyDescent="0.3">
      <c r="A2165" s="6" t="s">
        <v>12</v>
      </c>
      <c r="B2165" s="7"/>
      <c r="C2165" s="7" t="s">
        <v>13</v>
      </c>
      <c r="D2165" s="5"/>
      <c r="E2165" s="5"/>
      <c r="F2165" s="5"/>
      <c r="G2165" s="5"/>
      <c r="H2165" s="5"/>
      <c r="I2165" s="5"/>
      <c r="J2165" s="5"/>
      <c r="K2165" s="5"/>
    </row>
    <row r="2166" spans="1:21" x14ac:dyDescent="0.3">
      <c r="A2166" s="6" t="s">
        <v>14</v>
      </c>
      <c r="B2166" s="7"/>
      <c r="C2166" s="7" t="s">
        <v>15</v>
      </c>
      <c r="D2166" s="5"/>
      <c r="E2166" s="5"/>
      <c r="F2166" s="5"/>
      <c r="G2166" s="5"/>
      <c r="H2166" s="5"/>
      <c r="I2166" s="5"/>
      <c r="J2166" s="5"/>
      <c r="K2166" s="5"/>
    </row>
    <row r="2167" spans="1:21" x14ac:dyDescent="0.3">
      <c r="A2167" s="6" t="s">
        <v>16</v>
      </c>
      <c r="B2167" s="7"/>
      <c r="C2167" s="7" t="s">
        <v>423</v>
      </c>
      <c r="D2167" s="5"/>
      <c r="E2167" s="5"/>
      <c r="F2167" s="5"/>
      <c r="G2167" s="5"/>
      <c r="H2167" s="5"/>
      <c r="I2167" s="5"/>
      <c r="J2167" s="5"/>
      <c r="K2167" s="5"/>
    </row>
    <row r="2168" spans="1:21" x14ac:dyDescent="0.3">
      <c r="A2168" s="6" t="s">
        <v>18</v>
      </c>
      <c r="B2168" s="7"/>
      <c r="C2168" s="7" t="s">
        <v>1104</v>
      </c>
      <c r="D2168" s="5"/>
      <c r="E2168" s="5"/>
      <c r="F2168" s="5"/>
      <c r="G2168" s="5"/>
      <c r="H2168" s="5"/>
      <c r="I2168" s="5"/>
      <c r="J2168" s="5"/>
      <c r="K2168" s="5"/>
    </row>
    <row r="2169" spans="1:21" x14ac:dyDescent="0.3">
      <c r="A2169" s="6" t="s">
        <v>20</v>
      </c>
      <c r="B2169" s="7"/>
      <c r="C2169" s="7"/>
      <c r="D2169" s="5"/>
      <c r="E2169" s="5"/>
      <c r="F2169" s="5"/>
      <c r="G2169" s="5"/>
      <c r="H2169" s="5"/>
      <c r="I2169" s="5"/>
      <c r="J2169" s="5"/>
      <c r="K2169" s="5"/>
    </row>
    <row r="2170" spans="1:21" x14ac:dyDescent="0.3">
      <c r="A2170" s="6" t="s">
        <v>21</v>
      </c>
      <c r="B2170" s="7"/>
      <c r="C2170" s="7">
        <v>6137.6148406485136</v>
      </c>
      <c r="D2170" s="5"/>
      <c r="E2170" s="5"/>
      <c r="F2170" s="5"/>
      <c r="G2170" s="5"/>
      <c r="H2170" s="5"/>
      <c r="I2170" s="5"/>
      <c r="J2170" s="5"/>
      <c r="K2170" s="5"/>
    </row>
    <row r="2171" spans="1:21" x14ac:dyDescent="0.3">
      <c r="A2171" s="6" t="s">
        <v>22</v>
      </c>
      <c r="B2171" s="7"/>
      <c r="C2171" s="7">
        <v>6137.6148406485136</v>
      </c>
      <c r="D2171" s="5"/>
      <c r="E2171" s="5"/>
      <c r="F2171" s="5"/>
      <c r="G2171" s="5"/>
      <c r="H2171" s="5"/>
      <c r="I2171" s="5"/>
      <c r="J2171" s="5"/>
      <c r="K2171" s="5"/>
    </row>
    <row r="2172" spans="1:21" ht="27.6" x14ac:dyDescent="0.3">
      <c r="A2172" s="9"/>
      <c r="B2172" s="9" t="s">
        <v>5</v>
      </c>
      <c r="C2172" s="9" t="s">
        <v>10</v>
      </c>
      <c r="D2172" s="9" t="s">
        <v>16</v>
      </c>
      <c r="E2172" s="10" t="s">
        <v>18</v>
      </c>
      <c r="F2172" s="11" t="s">
        <v>21</v>
      </c>
      <c r="G2172" s="11" t="s">
        <v>22</v>
      </c>
      <c r="H2172" s="11" t="s">
        <v>23</v>
      </c>
      <c r="I2172" s="11" t="s">
        <v>24</v>
      </c>
      <c r="J2172" s="11" t="s">
        <v>21</v>
      </c>
      <c r="K2172" s="11" t="s">
        <v>22</v>
      </c>
      <c r="P2172" t="s">
        <v>21</v>
      </c>
      <c r="S2172" s="1" t="s">
        <v>23</v>
      </c>
      <c r="U2172" t="s">
        <v>24</v>
      </c>
    </row>
    <row r="2173" spans="1:21" ht="26.4" x14ac:dyDescent="0.3">
      <c r="A2173" s="12" t="s">
        <v>25</v>
      </c>
      <c r="B2173" s="12" t="s">
        <v>1117</v>
      </c>
      <c r="C2173" s="12" t="s">
        <v>1118</v>
      </c>
      <c r="D2173" s="12" t="s">
        <v>28</v>
      </c>
      <c r="E2173" s="13" t="s">
        <v>29</v>
      </c>
      <c r="F2173" s="19">
        <f t="shared" ref="F2173" si="820">G2173</f>
        <v>34.872811594593827</v>
      </c>
      <c r="G2173" s="19">
        <f>C2171/H2173</f>
        <v>34.872811594593827</v>
      </c>
      <c r="H2173" s="14" t="str">
        <f t="shared" ref="H2173" si="821">S2173</f>
        <v>176,0000</v>
      </c>
      <c r="I2173" s="14" t="str">
        <f t="shared" ref="I2173" si="822">U2173</f>
        <v>0,0000</v>
      </c>
      <c r="J2173" s="19">
        <f>TRUNC(F2173*H2173,2)</f>
        <v>6137.61</v>
      </c>
      <c r="K2173" s="19">
        <f t="shared" ref="K2173" si="823">J2173</f>
        <v>6137.61</v>
      </c>
      <c r="P2173" t="s">
        <v>30</v>
      </c>
      <c r="S2173" s="2" t="s">
        <v>1105</v>
      </c>
      <c r="U2173" t="s">
        <v>56</v>
      </c>
    </row>
    <row r="2175" spans="1:21" x14ac:dyDescent="0.3">
      <c r="A2175" s="4" t="s">
        <v>1119</v>
      </c>
      <c r="B2175" s="5"/>
      <c r="C2175" s="5"/>
      <c r="D2175" s="5"/>
      <c r="E2175" s="5"/>
      <c r="F2175" s="5"/>
      <c r="G2175" s="5"/>
      <c r="H2175" s="5"/>
      <c r="I2175" s="5"/>
      <c r="J2175" s="5"/>
      <c r="K2175" s="5"/>
    </row>
    <row r="2176" spans="1:21" x14ac:dyDescent="0.3">
      <c r="A2176" s="6" t="s">
        <v>5</v>
      </c>
      <c r="B2176" s="7"/>
      <c r="C2176" s="7" t="s">
        <v>1120</v>
      </c>
      <c r="D2176" s="5"/>
      <c r="E2176" s="5"/>
      <c r="F2176" s="5"/>
      <c r="G2176" s="5"/>
      <c r="H2176" s="5"/>
      <c r="I2176" s="5"/>
      <c r="J2176" s="5"/>
      <c r="K2176" s="5"/>
    </row>
    <row r="2177" spans="1:21" x14ac:dyDescent="0.3">
      <c r="A2177" s="6" t="s">
        <v>10</v>
      </c>
      <c r="B2177" s="7"/>
      <c r="C2177" s="7" t="s">
        <v>1121</v>
      </c>
      <c r="D2177" s="5"/>
      <c r="E2177" s="5"/>
      <c r="F2177" s="5"/>
      <c r="G2177" s="5"/>
      <c r="H2177" s="5"/>
      <c r="I2177" s="5"/>
      <c r="J2177" s="5"/>
      <c r="K2177" s="5"/>
    </row>
    <row r="2178" spans="1:21" x14ac:dyDescent="0.3">
      <c r="A2178" s="6" t="s">
        <v>12</v>
      </c>
      <c r="B2178" s="7"/>
      <c r="C2178" s="7" t="s">
        <v>13</v>
      </c>
      <c r="D2178" s="5"/>
      <c r="E2178" s="5"/>
      <c r="F2178" s="5"/>
      <c r="G2178" s="5"/>
      <c r="H2178" s="5"/>
      <c r="I2178" s="5"/>
      <c r="J2178" s="5"/>
      <c r="K2178" s="5"/>
    </row>
    <row r="2179" spans="1:21" x14ac:dyDescent="0.3">
      <c r="A2179" s="6" t="s">
        <v>14</v>
      </c>
      <c r="B2179" s="7"/>
      <c r="C2179" s="7" t="s">
        <v>15</v>
      </c>
      <c r="D2179" s="5"/>
      <c r="E2179" s="5"/>
      <c r="F2179" s="5"/>
      <c r="G2179" s="5"/>
      <c r="H2179" s="5"/>
      <c r="I2179" s="5"/>
      <c r="J2179" s="5"/>
      <c r="K2179" s="5"/>
    </row>
    <row r="2180" spans="1:21" x14ac:dyDescent="0.3">
      <c r="A2180" s="6" t="s">
        <v>16</v>
      </c>
      <c r="B2180" s="7"/>
      <c r="C2180" s="7" t="s">
        <v>423</v>
      </c>
      <c r="D2180" s="5"/>
      <c r="E2180" s="5"/>
      <c r="F2180" s="5"/>
      <c r="G2180" s="5"/>
      <c r="H2180" s="5"/>
      <c r="I2180" s="5"/>
      <c r="J2180" s="5"/>
      <c r="K2180" s="5"/>
    </row>
    <row r="2181" spans="1:21" x14ac:dyDescent="0.3">
      <c r="A2181" s="6" t="s">
        <v>18</v>
      </c>
      <c r="B2181" s="7"/>
      <c r="C2181" s="7" t="s">
        <v>1104</v>
      </c>
      <c r="D2181" s="5"/>
      <c r="E2181" s="5"/>
      <c r="F2181" s="5"/>
      <c r="G2181" s="5"/>
      <c r="H2181" s="5"/>
      <c r="I2181" s="5"/>
      <c r="J2181" s="5"/>
      <c r="K2181" s="5"/>
    </row>
    <row r="2182" spans="1:21" x14ac:dyDescent="0.3">
      <c r="A2182" s="6" t="s">
        <v>20</v>
      </c>
      <c r="B2182" s="7"/>
      <c r="C2182" s="7"/>
      <c r="D2182" s="5"/>
      <c r="E2182" s="5"/>
      <c r="F2182" s="5"/>
      <c r="G2182" s="5"/>
      <c r="H2182" s="5"/>
      <c r="I2182" s="5"/>
      <c r="J2182" s="5"/>
      <c r="K2182" s="5"/>
    </row>
    <row r="2183" spans="1:21" x14ac:dyDescent="0.3">
      <c r="A2183" s="6" t="s">
        <v>21</v>
      </c>
      <c r="B2183" s="7"/>
      <c r="C2183" s="7">
        <v>4364.2033236539028</v>
      </c>
      <c r="D2183" s="5"/>
      <c r="E2183" s="5"/>
      <c r="F2183" s="5"/>
      <c r="G2183" s="5"/>
      <c r="H2183" s="5"/>
      <c r="I2183" s="5"/>
      <c r="J2183" s="5"/>
      <c r="K2183" s="5"/>
    </row>
    <row r="2184" spans="1:21" x14ac:dyDescent="0.3">
      <c r="A2184" s="6" t="s">
        <v>22</v>
      </c>
      <c r="B2184" s="7"/>
      <c r="C2184" s="7">
        <v>4364.2033236539028</v>
      </c>
      <c r="D2184" s="5"/>
      <c r="E2184" s="5"/>
      <c r="F2184" s="5"/>
      <c r="G2184" s="5"/>
      <c r="H2184" s="5"/>
      <c r="I2184" s="5"/>
      <c r="J2184" s="5"/>
      <c r="K2184" s="5"/>
    </row>
    <row r="2185" spans="1:21" ht="27.6" x14ac:dyDescent="0.3">
      <c r="A2185" s="9"/>
      <c r="B2185" s="9" t="s">
        <v>5</v>
      </c>
      <c r="C2185" s="9" t="s">
        <v>10</v>
      </c>
      <c r="D2185" s="9" t="s">
        <v>16</v>
      </c>
      <c r="E2185" s="10" t="s">
        <v>18</v>
      </c>
      <c r="F2185" s="11" t="s">
        <v>21</v>
      </c>
      <c r="G2185" s="11" t="s">
        <v>22</v>
      </c>
      <c r="H2185" s="11" t="s">
        <v>23</v>
      </c>
      <c r="I2185" s="11" t="s">
        <v>24</v>
      </c>
      <c r="J2185" s="11" t="s">
        <v>21</v>
      </c>
      <c r="K2185" s="11" t="s">
        <v>22</v>
      </c>
      <c r="P2185" t="s">
        <v>21</v>
      </c>
      <c r="S2185" s="1" t="s">
        <v>23</v>
      </c>
      <c r="U2185" t="s">
        <v>24</v>
      </c>
    </row>
    <row r="2186" spans="1:21" x14ac:dyDescent="0.3">
      <c r="A2186" s="12" t="s">
        <v>25</v>
      </c>
      <c r="B2186" s="12" t="s">
        <v>1122</v>
      </c>
      <c r="C2186" s="12" t="s">
        <v>1123</v>
      </c>
      <c r="D2186" s="12" t="s">
        <v>28</v>
      </c>
      <c r="E2186" s="13" t="s">
        <v>29</v>
      </c>
      <c r="F2186" s="19">
        <f t="shared" ref="F2186" si="824">G2186</f>
        <v>24.796609793488084</v>
      </c>
      <c r="G2186" s="19">
        <f>C2184/H2186</f>
        <v>24.796609793488084</v>
      </c>
      <c r="H2186" s="14" t="str">
        <f t="shared" ref="H2186" si="825">S2186</f>
        <v>176,0000</v>
      </c>
      <c r="I2186" s="14" t="str">
        <f t="shared" ref="I2186" si="826">U2186</f>
        <v>0,0000</v>
      </c>
      <c r="J2186" s="19">
        <f>TRUNC(F2186*H2186,2)</f>
        <v>4364.2</v>
      </c>
      <c r="K2186" s="19">
        <f t="shared" ref="K2186" si="827">J2186</f>
        <v>4364.2</v>
      </c>
      <c r="P2186" t="s">
        <v>172</v>
      </c>
      <c r="S2186" s="2" t="s">
        <v>1105</v>
      </c>
      <c r="U2186" t="s">
        <v>56</v>
      </c>
    </row>
    <row r="2188" spans="1:21" x14ac:dyDescent="0.3">
      <c r="A2188" s="4" t="s">
        <v>1175</v>
      </c>
      <c r="B2188" s="5"/>
      <c r="C2188" s="5"/>
      <c r="D2188" s="5"/>
      <c r="E2188" s="5"/>
      <c r="F2188" s="5"/>
      <c r="G2188" s="5"/>
      <c r="H2188" s="5"/>
      <c r="I2188" s="5"/>
      <c r="J2188" s="5"/>
      <c r="K2188" s="5"/>
    </row>
    <row r="2189" spans="1:21" x14ac:dyDescent="0.3">
      <c r="A2189" s="6" t="s">
        <v>5</v>
      </c>
      <c r="B2189" s="7"/>
      <c r="C2189" s="7" t="s">
        <v>1176</v>
      </c>
      <c r="D2189" s="5"/>
      <c r="E2189" s="5"/>
      <c r="F2189" s="5"/>
      <c r="G2189" s="5"/>
      <c r="H2189" s="5"/>
      <c r="I2189" s="5"/>
      <c r="J2189" s="5"/>
      <c r="K2189" s="5"/>
    </row>
    <row r="2190" spans="1:21" x14ac:dyDescent="0.3">
      <c r="A2190" s="6" t="s">
        <v>10</v>
      </c>
      <c r="B2190" s="7"/>
      <c r="C2190" s="7" t="s">
        <v>1177</v>
      </c>
      <c r="D2190" s="5"/>
      <c r="E2190" s="5"/>
      <c r="F2190" s="5"/>
      <c r="G2190" s="5"/>
      <c r="H2190" s="5"/>
      <c r="I2190" s="5"/>
      <c r="J2190" s="5"/>
      <c r="K2190" s="5"/>
    </row>
    <row r="2191" spans="1:21" x14ac:dyDescent="0.3">
      <c r="A2191" s="6" t="s">
        <v>12</v>
      </c>
      <c r="B2191" s="7"/>
      <c r="C2191" s="7" t="s">
        <v>13</v>
      </c>
      <c r="D2191" s="5"/>
      <c r="E2191" s="5"/>
      <c r="F2191" s="5"/>
      <c r="G2191" s="5"/>
      <c r="H2191" s="5"/>
      <c r="I2191" s="5"/>
      <c r="J2191" s="5"/>
      <c r="K2191" s="5"/>
    </row>
    <row r="2192" spans="1:21" x14ac:dyDescent="0.3">
      <c r="A2192" s="6" t="s">
        <v>14</v>
      </c>
      <c r="B2192" s="7"/>
      <c r="C2192" s="7" t="s">
        <v>15</v>
      </c>
      <c r="D2192" s="5"/>
      <c r="E2192" s="5"/>
      <c r="F2192" s="5"/>
      <c r="G2192" s="5"/>
      <c r="H2192" s="5"/>
      <c r="I2192" s="5"/>
      <c r="J2192" s="5"/>
      <c r="K2192" s="5"/>
    </row>
    <row r="2193" spans="1:21" x14ac:dyDescent="0.3">
      <c r="A2193" s="6" t="s">
        <v>16</v>
      </c>
      <c r="B2193" s="7"/>
      <c r="C2193" s="7" t="s">
        <v>423</v>
      </c>
      <c r="D2193" s="5"/>
      <c r="E2193" s="5"/>
      <c r="F2193" s="5"/>
      <c r="G2193" s="5"/>
      <c r="H2193" s="5"/>
      <c r="I2193" s="5"/>
      <c r="J2193" s="5"/>
      <c r="K2193" s="5"/>
    </row>
    <row r="2194" spans="1:21" x14ac:dyDescent="0.3">
      <c r="A2194" s="6" t="s">
        <v>18</v>
      </c>
      <c r="B2194" s="7"/>
      <c r="C2194" s="7" t="s">
        <v>1104</v>
      </c>
      <c r="D2194" s="5"/>
      <c r="E2194" s="5"/>
      <c r="F2194" s="5"/>
      <c r="G2194" s="5"/>
      <c r="H2194" s="5"/>
      <c r="I2194" s="5"/>
      <c r="J2194" s="5"/>
      <c r="K2194" s="5"/>
    </row>
    <row r="2195" spans="1:21" x14ac:dyDescent="0.3">
      <c r="A2195" s="6" t="s">
        <v>20</v>
      </c>
      <c r="B2195" s="7"/>
      <c r="C2195" s="7"/>
      <c r="D2195" s="5"/>
      <c r="E2195" s="5"/>
      <c r="F2195" s="5"/>
      <c r="G2195" s="5"/>
      <c r="H2195" s="5"/>
      <c r="I2195" s="5"/>
      <c r="J2195" s="5"/>
      <c r="K2195" s="5"/>
    </row>
    <row r="2196" spans="1:21" x14ac:dyDescent="0.3">
      <c r="A2196" s="6" t="s">
        <v>21</v>
      </c>
      <c r="B2196" s="7"/>
      <c r="C2196" s="7">
        <v>8427.3360398061141</v>
      </c>
      <c r="D2196" s="5"/>
      <c r="E2196" s="5"/>
      <c r="F2196" s="5"/>
      <c r="G2196" s="5"/>
      <c r="H2196" s="5"/>
      <c r="I2196" s="5"/>
      <c r="J2196" s="5"/>
      <c r="K2196" s="5"/>
    </row>
    <row r="2197" spans="1:21" x14ac:dyDescent="0.3">
      <c r="A2197" s="6" t="s">
        <v>22</v>
      </c>
      <c r="B2197" s="7"/>
      <c r="C2197" s="7">
        <v>8427.3360398061141</v>
      </c>
      <c r="D2197" s="5"/>
      <c r="E2197" s="5"/>
      <c r="F2197" s="5"/>
      <c r="G2197" s="5"/>
      <c r="H2197" s="5"/>
      <c r="I2197" s="5"/>
      <c r="J2197" s="5"/>
      <c r="K2197" s="5"/>
    </row>
    <row r="2198" spans="1:21" ht="31.95" customHeight="1" x14ac:dyDescent="0.3">
      <c r="A2198" s="9"/>
      <c r="B2198" s="9" t="s">
        <v>5</v>
      </c>
      <c r="C2198" s="9" t="s">
        <v>10</v>
      </c>
      <c r="D2198" s="9" t="s">
        <v>16</v>
      </c>
      <c r="E2198" s="10" t="s">
        <v>18</v>
      </c>
      <c r="F2198" s="11" t="s">
        <v>21</v>
      </c>
      <c r="G2198" s="11" t="s">
        <v>22</v>
      </c>
      <c r="H2198" s="11" t="s">
        <v>23</v>
      </c>
      <c r="I2198" s="11" t="s">
        <v>24</v>
      </c>
      <c r="J2198" s="11" t="s">
        <v>21</v>
      </c>
      <c r="K2198" s="11" t="s">
        <v>22</v>
      </c>
      <c r="P2198" t="s">
        <v>21</v>
      </c>
      <c r="S2198" s="1" t="s">
        <v>23</v>
      </c>
      <c r="U2198" t="s">
        <v>24</v>
      </c>
    </row>
    <row r="2199" spans="1:21" ht="39" customHeight="1" x14ac:dyDescent="0.3">
      <c r="A2199" s="12" t="s">
        <v>25</v>
      </c>
      <c r="B2199" s="12" t="s">
        <v>1178</v>
      </c>
      <c r="C2199" s="12" t="s">
        <v>1179</v>
      </c>
      <c r="D2199" s="12" t="s">
        <v>28</v>
      </c>
      <c r="E2199" s="13" t="s">
        <v>29</v>
      </c>
      <c r="F2199" s="19">
        <f t="shared" ref="F2199" si="828">G2199</f>
        <v>47.882591135262011</v>
      </c>
      <c r="G2199" s="19">
        <f>C2197/H2199</f>
        <v>47.882591135262011</v>
      </c>
      <c r="H2199" s="14" t="str">
        <f t="shared" ref="H2199" si="829">S2199</f>
        <v>176,0000</v>
      </c>
      <c r="I2199" s="14" t="str">
        <f t="shared" ref="I2199" si="830">U2199</f>
        <v>0,0000</v>
      </c>
      <c r="J2199" s="19">
        <f>TRUNC(F2199*H2199,2)</f>
        <v>8427.33</v>
      </c>
      <c r="K2199" s="19">
        <f t="shared" ref="K2199" si="831">J2199</f>
        <v>8427.33</v>
      </c>
      <c r="P2199" t="s">
        <v>1180</v>
      </c>
      <c r="S2199" s="2" t="s">
        <v>1105</v>
      </c>
      <c r="U2199" t="s">
        <v>56</v>
      </c>
    </row>
    <row r="2201" spans="1:21" x14ac:dyDescent="0.3">
      <c r="A2201" s="4" t="s">
        <v>1124</v>
      </c>
      <c r="B2201" s="5"/>
      <c r="C2201" s="5"/>
      <c r="D2201" s="5"/>
      <c r="E2201" s="5"/>
      <c r="F2201" s="5"/>
      <c r="G2201" s="5"/>
      <c r="H2201" s="5"/>
      <c r="I2201" s="5"/>
      <c r="J2201" s="5"/>
      <c r="K2201" s="5"/>
    </row>
    <row r="2202" spans="1:21" x14ac:dyDescent="0.3">
      <c r="A2202" s="6" t="s">
        <v>5</v>
      </c>
      <c r="B2202" s="7"/>
      <c r="C2202" s="7" t="s">
        <v>1125</v>
      </c>
      <c r="D2202" s="5"/>
      <c r="E2202" s="5"/>
      <c r="F2202" s="5"/>
      <c r="G2202" s="5"/>
      <c r="H2202" s="5"/>
      <c r="I2202" s="5"/>
      <c r="J2202" s="5"/>
      <c r="K2202" s="5"/>
    </row>
    <row r="2203" spans="1:21" x14ac:dyDescent="0.3">
      <c r="A2203" s="6" t="s">
        <v>10</v>
      </c>
      <c r="B2203" s="7"/>
      <c r="C2203" s="7" t="s">
        <v>1126</v>
      </c>
      <c r="D2203" s="5"/>
      <c r="E2203" s="5"/>
      <c r="F2203" s="5"/>
      <c r="G2203" s="5"/>
      <c r="H2203" s="5"/>
      <c r="I2203" s="5"/>
      <c r="J2203" s="5"/>
      <c r="K2203" s="5"/>
    </row>
    <row r="2204" spans="1:21" x14ac:dyDescent="0.3">
      <c r="A2204" s="6" t="s">
        <v>12</v>
      </c>
      <c r="B2204" s="7"/>
      <c r="C2204" s="7" t="s">
        <v>13</v>
      </c>
      <c r="D2204" s="5"/>
      <c r="E2204" s="5"/>
      <c r="F2204" s="5"/>
      <c r="G2204" s="5"/>
      <c r="H2204" s="5"/>
      <c r="I2204" s="5"/>
      <c r="J2204" s="5"/>
      <c r="K2204" s="5"/>
    </row>
    <row r="2205" spans="1:21" x14ac:dyDescent="0.3">
      <c r="A2205" s="6" t="s">
        <v>14</v>
      </c>
      <c r="B2205" s="7"/>
      <c r="C2205" s="7" t="s">
        <v>15</v>
      </c>
      <c r="D2205" s="5"/>
      <c r="E2205" s="5"/>
      <c r="F2205" s="5"/>
      <c r="G2205" s="5"/>
      <c r="H2205" s="5"/>
      <c r="I2205" s="5"/>
      <c r="J2205" s="5"/>
      <c r="K2205" s="5"/>
    </row>
    <row r="2206" spans="1:21" x14ac:dyDescent="0.3">
      <c r="A2206" s="6" t="s">
        <v>16</v>
      </c>
      <c r="B2206" s="7"/>
      <c r="C2206" s="7" t="s">
        <v>423</v>
      </c>
      <c r="D2206" s="5"/>
      <c r="E2206" s="5"/>
      <c r="F2206" s="5"/>
      <c r="G2206" s="5"/>
      <c r="H2206" s="5"/>
      <c r="I2206" s="5"/>
      <c r="J2206" s="5"/>
      <c r="K2206" s="5"/>
    </row>
    <row r="2207" spans="1:21" x14ac:dyDescent="0.3">
      <c r="A2207" s="6" t="s">
        <v>18</v>
      </c>
      <c r="B2207" s="7"/>
      <c r="C2207" s="7" t="s">
        <v>1104</v>
      </c>
      <c r="D2207" s="5"/>
      <c r="E2207" s="5"/>
      <c r="F2207" s="5"/>
      <c r="G2207" s="5"/>
      <c r="H2207" s="5"/>
      <c r="I2207" s="5"/>
      <c r="J2207" s="5"/>
      <c r="K2207" s="5"/>
    </row>
    <row r="2208" spans="1:21" x14ac:dyDescent="0.3">
      <c r="A2208" s="6" t="s">
        <v>20</v>
      </c>
      <c r="B2208" s="7"/>
      <c r="C2208" s="7"/>
      <c r="D2208" s="5"/>
      <c r="E2208" s="5"/>
      <c r="F2208" s="5"/>
      <c r="G2208" s="5"/>
      <c r="H2208" s="5"/>
      <c r="I2208" s="5"/>
      <c r="J2208" s="5"/>
      <c r="K2208" s="5"/>
    </row>
    <row r="2209" spans="1:21" x14ac:dyDescent="0.3">
      <c r="A2209" s="6" t="s">
        <v>21</v>
      </c>
      <c r="B2209" s="7"/>
      <c r="C2209" s="7">
        <v>6137.6148406485136</v>
      </c>
      <c r="D2209" s="5"/>
      <c r="E2209" s="5"/>
      <c r="F2209" s="5"/>
      <c r="G2209" s="5"/>
      <c r="H2209" s="5"/>
      <c r="I2209" s="5"/>
      <c r="J2209" s="5"/>
      <c r="K2209" s="5"/>
    </row>
    <row r="2210" spans="1:21" x14ac:dyDescent="0.3">
      <c r="A2210" s="6" t="s">
        <v>22</v>
      </c>
      <c r="B2210" s="7"/>
      <c r="C2210" s="7">
        <v>6137.6148406485136</v>
      </c>
      <c r="D2210" s="5"/>
      <c r="E2210" s="5"/>
      <c r="F2210" s="5"/>
      <c r="G2210" s="5"/>
      <c r="H2210" s="5"/>
      <c r="I2210" s="5"/>
      <c r="J2210" s="5"/>
      <c r="K2210" s="5"/>
    </row>
    <row r="2211" spans="1:21" ht="27.6" x14ac:dyDescent="0.3">
      <c r="A2211" s="9"/>
      <c r="B2211" s="9" t="s">
        <v>5</v>
      </c>
      <c r="C2211" s="9" t="s">
        <v>10</v>
      </c>
      <c r="D2211" s="9" t="s">
        <v>16</v>
      </c>
      <c r="E2211" s="10" t="s">
        <v>18</v>
      </c>
      <c r="F2211" s="11" t="s">
        <v>21</v>
      </c>
      <c r="G2211" s="11" t="s">
        <v>22</v>
      </c>
      <c r="H2211" s="11" t="s">
        <v>23</v>
      </c>
      <c r="I2211" s="11" t="s">
        <v>24</v>
      </c>
      <c r="J2211" s="11" t="s">
        <v>21</v>
      </c>
      <c r="K2211" s="11" t="s">
        <v>22</v>
      </c>
      <c r="P2211" t="s">
        <v>21</v>
      </c>
      <c r="S2211" s="1" t="s">
        <v>23</v>
      </c>
      <c r="U2211" t="s">
        <v>24</v>
      </c>
    </row>
    <row r="2212" spans="1:21" ht="26.4" x14ac:dyDescent="0.3">
      <c r="A2212" s="12" t="s">
        <v>25</v>
      </c>
      <c r="B2212" s="12" t="s">
        <v>1127</v>
      </c>
      <c r="C2212" s="12" t="s">
        <v>1128</v>
      </c>
      <c r="D2212" s="12" t="s">
        <v>28</v>
      </c>
      <c r="E2212" s="13" t="s">
        <v>29</v>
      </c>
      <c r="F2212" s="19">
        <f t="shared" ref="F2212" si="832">G2212</f>
        <v>34.872811594593827</v>
      </c>
      <c r="G2212" s="19">
        <f>C2210/H2212</f>
        <v>34.872811594593827</v>
      </c>
      <c r="H2212" s="14" t="str">
        <f t="shared" ref="H2212" si="833">S2212</f>
        <v>176,0000</v>
      </c>
      <c r="I2212" s="14" t="str">
        <f t="shared" ref="I2212" si="834">U2212</f>
        <v>0,0000</v>
      </c>
      <c r="J2212" s="19">
        <f>TRUNC(F2212*H2212,2)</f>
        <v>6137.61</v>
      </c>
      <c r="K2212" s="19">
        <f t="shared" ref="K2212" si="835">J2212</f>
        <v>6137.61</v>
      </c>
      <c r="P2212" t="s">
        <v>30</v>
      </c>
      <c r="S2212" s="2" t="s">
        <v>1105</v>
      </c>
      <c r="U2212" t="s">
        <v>56</v>
      </c>
    </row>
    <row r="2214" spans="1:21" x14ac:dyDescent="0.3">
      <c r="A2214" s="4" t="s">
        <v>1129</v>
      </c>
      <c r="B2214" s="5"/>
      <c r="C2214" s="5"/>
      <c r="D2214" s="5"/>
      <c r="E2214" s="5"/>
      <c r="F2214" s="5"/>
      <c r="G2214" s="5"/>
      <c r="H2214" s="5"/>
      <c r="I2214" s="5"/>
      <c r="J2214" s="5"/>
      <c r="K2214" s="5"/>
    </row>
    <row r="2215" spans="1:21" x14ac:dyDescent="0.3">
      <c r="A2215" s="6" t="s">
        <v>5</v>
      </c>
      <c r="B2215" s="7"/>
      <c r="C2215" s="7" t="s">
        <v>1130</v>
      </c>
      <c r="D2215" s="5"/>
      <c r="E2215" s="5"/>
      <c r="F2215" s="5"/>
      <c r="G2215" s="5"/>
      <c r="H2215" s="5"/>
      <c r="I2215" s="5"/>
      <c r="J2215" s="5"/>
      <c r="K2215" s="5"/>
    </row>
    <row r="2216" spans="1:21" x14ac:dyDescent="0.3">
      <c r="A2216" s="6" t="s">
        <v>10</v>
      </c>
      <c r="B2216" s="7"/>
      <c r="C2216" s="7" t="s">
        <v>1131</v>
      </c>
      <c r="D2216" s="5"/>
      <c r="E2216" s="5"/>
      <c r="F2216" s="5"/>
      <c r="G2216" s="5"/>
      <c r="H2216" s="5"/>
      <c r="I2216" s="5"/>
      <c r="J2216" s="5"/>
      <c r="K2216" s="5"/>
    </row>
    <row r="2217" spans="1:21" x14ac:dyDescent="0.3">
      <c r="A2217" s="6" t="s">
        <v>12</v>
      </c>
      <c r="B2217" s="7"/>
      <c r="C2217" s="7" t="s">
        <v>13</v>
      </c>
      <c r="D2217" s="5"/>
      <c r="E2217" s="5"/>
      <c r="F2217" s="5"/>
      <c r="G2217" s="5"/>
      <c r="H2217" s="5"/>
      <c r="I2217" s="5"/>
      <c r="J2217" s="5"/>
      <c r="K2217" s="5"/>
    </row>
    <row r="2218" spans="1:21" x14ac:dyDescent="0.3">
      <c r="A2218" s="6" t="s">
        <v>14</v>
      </c>
      <c r="B2218" s="7"/>
      <c r="C2218" s="7" t="s">
        <v>15</v>
      </c>
      <c r="D2218" s="5"/>
      <c r="E2218" s="5"/>
      <c r="F2218" s="5"/>
      <c r="G2218" s="5"/>
      <c r="H2218" s="5"/>
      <c r="I2218" s="5"/>
      <c r="J2218" s="5"/>
      <c r="K2218" s="5"/>
    </row>
    <row r="2219" spans="1:21" x14ac:dyDescent="0.3">
      <c r="A2219" s="6" t="s">
        <v>16</v>
      </c>
      <c r="B2219" s="7"/>
      <c r="C2219" s="7" t="s">
        <v>423</v>
      </c>
      <c r="D2219" s="5"/>
      <c r="E2219" s="5"/>
      <c r="F2219" s="5"/>
      <c r="G2219" s="5"/>
      <c r="H2219" s="5"/>
      <c r="I2219" s="5"/>
      <c r="J2219" s="5"/>
      <c r="K2219" s="5"/>
    </row>
    <row r="2220" spans="1:21" x14ac:dyDescent="0.3">
      <c r="A2220" s="6" t="s">
        <v>18</v>
      </c>
      <c r="B2220" s="7"/>
      <c r="C2220" s="7" t="s">
        <v>1104</v>
      </c>
      <c r="D2220" s="5"/>
      <c r="E2220" s="5"/>
      <c r="F2220" s="5"/>
      <c r="G2220" s="5"/>
      <c r="H2220" s="5"/>
      <c r="I2220" s="5"/>
      <c r="J2220" s="5"/>
      <c r="K2220" s="5"/>
    </row>
    <row r="2221" spans="1:21" x14ac:dyDescent="0.3">
      <c r="A2221" s="6" t="s">
        <v>20</v>
      </c>
      <c r="B2221" s="7"/>
      <c r="C2221" s="7"/>
      <c r="D2221" s="5"/>
      <c r="E2221" s="5"/>
      <c r="F2221" s="5"/>
      <c r="G2221" s="5"/>
      <c r="H2221" s="5"/>
      <c r="I2221" s="5"/>
      <c r="J2221" s="5"/>
      <c r="K2221" s="5"/>
    </row>
    <row r="2222" spans="1:21" x14ac:dyDescent="0.3">
      <c r="A2222" s="6" t="s">
        <v>21</v>
      </c>
      <c r="B2222" s="7"/>
      <c r="C2222" s="7">
        <v>2808.6718515618309</v>
      </c>
      <c r="D2222" s="5"/>
      <c r="E2222" s="5"/>
      <c r="F2222" s="5"/>
      <c r="G2222" s="5"/>
      <c r="H2222" s="5"/>
      <c r="I2222" s="5"/>
      <c r="J2222" s="5"/>
      <c r="K2222" s="5"/>
    </row>
    <row r="2223" spans="1:21" x14ac:dyDescent="0.3">
      <c r="A2223" s="6" t="s">
        <v>22</v>
      </c>
      <c r="B2223" s="7"/>
      <c r="C2223" s="7">
        <v>2808.6718515618309</v>
      </c>
      <c r="D2223" s="5"/>
      <c r="E2223" s="5"/>
      <c r="F2223" s="5"/>
      <c r="G2223" s="5"/>
      <c r="H2223" s="5"/>
      <c r="I2223" s="5"/>
      <c r="J2223" s="5"/>
      <c r="K2223" s="5"/>
    </row>
    <row r="2224" spans="1:21" ht="27.6" x14ac:dyDescent="0.3">
      <c r="A2224" s="9"/>
      <c r="B2224" s="9" t="s">
        <v>5</v>
      </c>
      <c r="C2224" s="9" t="s">
        <v>10</v>
      </c>
      <c r="D2224" s="9" t="s">
        <v>16</v>
      </c>
      <c r="E2224" s="10" t="s">
        <v>18</v>
      </c>
      <c r="F2224" s="11" t="s">
        <v>21</v>
      </c>
      <c r="G2224" s="11" t="s">
        <v>22</v>
      </c>
      <c r="H2224" s="11" t="s">
        <v>23</v>
      </c>
      <c r="I2224" s="11" t="s">
        <v>24</v>
      </c>
      <c r="J2224" s="11" t="s">
        <v>21</v>
      </c>
      <c r="K2224" s="11" t="s">
        <v>22</v>
      </c>
      <c r="P2224" t="s">
        <v>21</v>
      </c>
      <c r="S2224" s="1" t="s">
        <v>23</v>
      </c>
      <c r="U2224" t="s">
        <v>24</v>
      </c>
    </row>
    <row r="2225" spans="1:21" x14ac:dyDescent="0.3">
      <c r="A2225" s="12" t="s">
        <v>25</v>
      </c>
      <c r="B2225" s="12" t="s">
        <v>35</v>
      </c>
      <c r="C2225" s="12" t="s">
        <v>36</v>
      </c>
      <c r="D2225" s="12" t="s">
        <v>28</v>
      </c>
      <c r="E2225" s="13" t="s">
        <v>29</v>
      </c>
      <c r="F2225" s="19">
        <f t="shared" ref="F2225" si="836">G2225</f>
        <v>15.958362792964948</v>
      </c>
      <c r="G2225" s="19">
        <f>C2223/H2225</f>
        <v>15.958362792964948</v>
      </c>
      <c r="H2225" s="14" t="str">
        <f t="shared" ref="H2225" si="837">S2225</f>
        <v>176,0000</v>
      </c>
      <c r="I2225" s="14" t="str">
        <f t="shared" ref="I2225" si="838">U2225</f>
        <v>0,0000</v>
      </c>
      <c r="J2225" s="19">
        <f>TRUNC(F2225*H2225,2)</f>
        <v>2808.67</v>
      </c>
      <c r="K2225" s="19">
        <f t="shared" ref="K2225" si="839">J2225</f>
        <v>2808.67</v>
      </c>
      <c r="P2225" t="s">
        <v>37</v>
      </c>
      <c r="S2225" s="2" t="s">
        <v>1105</v>
      </c>
      <c r="U2225" t="s">
        <v>56</v>
      </c>
    </row>
    <row r="2227" spans="1:21" x14ac:dyDescent="0.3">
      <c r="A2227" s="4" t="s">
        <v>1132</v>
      </c>
      <c r="B2227" s="5"/>
      <c r="C2227" s="5"/>
      <c r="D2227" s="5"/>
      <c r="E2227" s="5"/>
      <c r="F2227" s="5"/>
      <c r="G2227" s="5"/>
      <c r="H2227" s="5"/>
      <c r="I2227" s="5"/>
      <c r="J2227" s="5"/>
      <c r="K2227" s="5"/>
    </row>
    <row r="2228" spans="1:21" x14ac:dyDescent="0.3">
      <c r="A2228" s="6" t="s">
        <v>5</v>
      </c>
      <c r="B2228" s="7"/>
      <c r="C2228" s="7" t="s">
        <v>1133</v>
      </c>
      <c r="D2228" s="5"/>
      <c r="E2228" s="5"/>
      <c r="F2228" s="5"/>
      <c r="G2228" s="5"/>
      <c r="H2228" s="5"/>
      <c r="I2228" s="5"/>
      <c r="J2228" s="5"/>
      <c r="K2228" s="5"/>
    </row>
    <row r="2229" spans="1:21" x14ac:dyDescent="0.3">
      <c r="A2229" s="6" t="s">
        <v>10</v>
      </c>
      <c r="B2229" s="7"/>
      <c r="C2229" s="7" t="s">
        <v>1134</v>
      </c>
      <c r="D2229" s="5"/>
      <c r="E2229" s="5"/>
      <c r="F2229" s="5"/>
      <c r="G2229" s="5"/>
      <c r="H2229" s="5"/>
      <c r="I2229" s="5"/>
      <c r="J2229" s="5"/>
      <c r="K2229" s="5"/>
    </row>
    <row r="2230" spans="1:21" x14ac:dyDescent="0.3">
      <c r="A2230" s="6" t="s">
        <v>12</v>
      </c>
      <c r="B2230" s="7"/>
      <c r="C2230" s="7" t="s">
        <v>13</v>
      </c>
      <c r="D2230" s="5"/>
      <c r="E2230" s="5"/>
      <c r="F2230" s="5"/>
      <c r="G2230" s="5"/>
      <c r="H2230" s="5"/>
      <c r="I2230" s="5"/>
      <c r="J2230" s="5"/>
      <c r="K2230" s="5"/>
    </row>
    <row r="2231" spans="1:21" x14ac:dyDescent="0.3">
      <c r="A2231" s="6" t="s">
        <v>14</v>
      </c>
      <c r="B2231" s="7"/>
      <c r="C2231" s="7" t="s">
        <v>15</v>
      </c>
      <c r="D2231" s="5"/>
      <c r="E2231" s="5"/>
      <c r="F2231" s="5"/>
      <c r="G2231" s="5"/>
      <c r="H2231" s="5"/>
      <c r="I2231" s="5"/>
      <c r="J2231" s="5"/>
      <c r="K2231" s="5"/>
    </row>
    <row r="2232" spans="1:21" x14ac:dyDescent="0.3">
      <c r="A2232" s="6" t="s">
        <v>16</v>
      </c>
      <c r="B2232" s="7"/>
      <c r="C2232" s="7" t="s">
        <v>423</v>
      </c>
      <c r="D2232" s="5"/>
      <c r="E2232" s="5"/>
      <c r="F2232" s="5"/>
      <c r="G2232" s="5"/>
      <c r="H2232" s="5"/>
      <c r="I2232" s="5"/>
      <c r="J2232" s="5"/>
      <c r="K2232" s="5"/>
    </row>
    <row r="2233" spans="1:21" x14ac:dyDescent="0.3">
      <c r="A2233" s="6" t="s">
        <v>18</v>
      </c>
      <c r="B2233" s="7"/>
      <c r="C2233" s="7" t="s">
        <v>1104</v>
      </c>
      <c r="D2233" s="5"/>
      <c r="E2233" s="5"/>
      <c r="F2233" s="5"/>
      <c r="G2233" s="5"/>
      <c r="H2233" s="5"/>
      <c r="I2233" s="5"/>
      <c r="J2233" s="5"/>
      <c r="K2233" s="5"/>
    </row>
    <row r="2234" spans="1:21" x14ac:dyDescent="0.3">
      <c r="A2234" s="6" t="s">
        <v>20</v>
      </c>
      <c r="B2234" s="7"/>
      <c r="C2234" s="7"/>
      <c r="D2234" s="5"/>
      <c r="E2234" s="5"/>
      <c r="F2234" s="5"/>
      <c r="G2234" s="5"/>
      <c r="H2234" s="5"/>
      <c r="I2234" s="5"/>
      <c r="J2234" s="5"/>
      <c r="K2234" s="5"/>
    </row>
    <row r="2235" spans="1:21" x14ac:dyDescent="0.3">
      <c r="A2235" s="6" t="s">
        <v>21</v>
      </c>
      <c r="B2235" s="7"/>
      <c r="C2235" s="7">
        <v>17108.205222771547</v>
      </c>
      <c r="D2235" s="5"/>
      <c r="E2235" s="5"/>
      <c r="F2235" s="5"/>
      <c r="G2235" s="5"/>
      <c r="H2235" s="5"/>
      <c r="I2235" s="5"/>
      <c r="J2235" s="5"/>
      <c r="K2235" s="5"/>
    </row>
    <row r="2236" spans="1:21" x14ac:dyDescent="0.3">
      <c r="A2236" s="6" t="s">
        <v>22</v>
      </c>
      <c r="B2236" s="7"/>
      <c r="C2236" s="7">
        <v>17108.205222771547</v>
      </c>
      <c r="D2236" s="5"/>
      <c r="E2236" s="5"/>
      <c r="F2236" s="5"/>
      <c r="G2236" s="5"/>
      <c r="H2236" s="5"/>
      <c r="I2236" s="5"/>
      <c r="J2236" s="5"/>
      <c r="K2236" s="5"/>
    </row>
    <row r="2237" spans="1:21" ht="27.6" x14ac:dyDescent="0.3">
      <c r="A2237" s="9"/>
      <c r="B2237" s="9" t="s">
        <v>5</v>
      </c>
      <c r="C2237" s="9" t="s">
        <v>10</v>
      </c>
      <c r="D2237" s="9" t="s">
        <v>16</v>
      </c>
      <c r="E2237" s="10" t="s">
        <v>18</v>
      </c>
      <c r="F2237" s="11" t="s">
        <v>21</v>
      </c>
      <c r="G2237" s="11" t="s">
        <v>22</v>
      </c>
      <c r="H2237" s="11" t="s">
        <v>23</v>
      </c>
      <c r="I2237" s="11" t="s">
        <v>24</v>
      </c>
      <c r="J2237" s="11" t="s">
        <v>21</v>
      </c>
      <c r="K2237" s="11" t="s">
        <v>22</v>
      </c>
      <c r="P2237" t="s">
        <v>21</v>
      </c>
      <c r="S2237" s="1" t="s">
        <v>23</v>
      </c>
      <c r="U2237" t="s">
        <v>24</v>
      </c>
    </row>
    <row r="2238" spans="1:21" ht="26.4" x14ac:dyDescent="0.3">
      <c r="A2238" s="12" t="s">
        <v>25</v>
      </c>
      <c r="B2238" s="12" t="s">
        <v>166</v>
      </c>
      <c r="C2238" s="12" t="s">
        <v>167</v>
      </c>
      <c r="D2238" s="12" t="s">
        <v>28</v>
      </c>
      <c r="E2238" s="13" t="s">
        <v>29</v>
      </c>
      <c r="F2238" s="19">
        <f t="shared" ref="F2238" si="840">G2238</f>
        <v>97.205711493020146</v>
      </c>
      <c r="G2238" s="19">
        <f>C2236/H2238</f>
        <v>97.205711493020146</v>
      </c>
      <c r="H2238" s="14" t="str">
        <f t="shared" ref="H2238" si="841">S2238</f>
        <v>176,0000</v>
      </c>
      <c r="I2238" s="14" t="str">
        <f t="shared" ref="I2238" si="842">U2238</f>
        <v>0,0000</v>
      </c>
      <c r="J2238" s="19">
        <f>TRUNC(F2238*H2238,2)</f>
        <v>17108.2</v>
      </c>
      <c r="K2238" s="19">
        <f t="shared" ref="K2238" si="843">J2238</f>
        <v>17108.2</v>
      </c>
      <c r="P2238" t="s">
        <v>168</v>
      </c>
      <c r="S2238" s="2" t="s">
        <v>1105</v>
      </c>
      <c r="U2238" t="s">
        <v>56</v>
      </c>
    </row>
    <row r="2240" spans="1:21" x14ac:dyDescent="0.3">
      <c r="A2240" s="4" t="s">
        <v>1135</v>
      </c>
      <c r="B2240" s="5"/>
      <c r="C2240" s="5"/>
      <c r="D2240" s="5"/>
      <c r="E2240" s="5"/>
      <c r="F2240" s="5"/>
      <c r="G2240" s="5"/>
      <c r="H2240" s="5"/>
      <c r="I2240" s="5"/>
      <c r="J2240" s="5"/>
      <c r="K2240" s="5"/>
    </row>
    <row r="2241" spans="1:21" x14ac:dyDescent="0.3">
      <c r="A2241" s="6" t="s">
        <v>5</v>
      </c>
      <c r="B2241" s="7"/>
      <c r="C2241" s="7" t="s">
        <v>1136</v>
      </c>
      <c r="D2241" s="5"/>
      <c r="E2241" s="5"/>
      <c r="F2241" s="5"/>
      <c r="G2241" s="5"/>
      <c r="H2241" s="5"/>
      <c r="I2241" s="5"/>
      <c r="J2241" s="5"/>
      <c r="K2241" s="5"/>
    </row>
    <row r="2242" spans="1:21" x14ac:dyDescent="0.3">
      <c r="A2242" s="6" t="s">
        <v>10</v>
      </c>
      <c r="B2242" s="7"/>
      <c r="C2242" s="7" t="s">
        <v>1137</v>
      </c>
      <c r="D2242" s="5"/>
      <c r="E2242" s="5"/>
      <c r="F2242" s="5"/>
      <c r="G2242" s="5"/>
      <c r="H2242" s="5"/>
      <c r="I2242" s="5"/>
      <c r="J2242" s="5"/>
      <c r="K2242" s="5"/>
    </row>
    <row r="2243" spans="1:21" x14ac:dyDescent="0.3">
      <c r="A2243" s="6" t="s">
        <v>12</v>
      </c>
      <c r="B2243" s="7"/>
      <c r="C2243" s="7" t="s">
        <v>13</v>
      </c>
      <c r="D2243" s="5"/>
      <c r="E2243" s="5"/>
      <c r="F2243" s="5"/>
      <c r="G2243" s="5"/>
      <c r="H2243" s="5"/>
      <c r="I2243" s="5"/>
      <c r="J2243" s="5"/>
      <c r="K2243" s="5"/>
    </row>
    <row r="2244" spans="1:21" x14ac:dyDescent="0.3">
      <c r="A2244" s="6" t="s">
        <v>14</v>
      </c>
      <c r="B2244" s="7"/>
      <c r="C2244" s="7" t="s">
        <v>15</v>
      </c>
      <c r="D2244" s="5"/>
      <c r="E2244" s="5"/>
      <c r="F2244" s="5"/>
      <c r="G2244" s="5"/>
      <c r="H2244" s="5"/>
      <c r="I2244" s="5"/>
      <c r="J2244" s="5"/>
      <c r="K2244" s="5"/>
    </row>
    <row r="2245" spans="1:21" x14ac:dyDescent="0.3">
      <c r="A2245" s="6" t="s">
        <v>16</v>
      </c>
      <c r="B2245" s="7"/>
      <c r="C2245" s="7" t="s">
        <v>423</v>
      </c>
      <c r="D2245" s="5"/>
      <c r="E2245" s="5"/>
      <c r="F2245" s="5"/>
      <c r="G2245" s="5"/>
      <c r="H2245" s="5"/>
      <c r="I2245" s="5"/>
      <c r="J2245" s="5"/>
      <c r="K2245" s="5"/>
    </row>
    <row r="2246" spans="1:21" x14ac:dyDescent="0.3">
      <c r="A2246" s="6" t="s">
        <v>18</v>
      </c>
      <c r="B2246" s="7"/>
      <c r="C2246" s="7" t="s">
        <v>1104</v>
      </c>
      <c r="D2246" s="5"/>
      <c r="E2246" s="5"/>
      <c r="F2246" s="5"/>
      <c r="G2246" s="5"/>
      <c r="H2246" s="5"/>
      <c r="I2246" s="5"/>
      <c r="J2246" s="5"/>
      <c r="K2246" s="5"/>
    </row>
    <row r="2247" spans="1:21" x14ac:dyDescent="0.3">
      <c r="A2247" s="6" t="s">
        <v>20</v>
      </c>
      <c r="B2247" s="7"/>
      <c r="C2247" s="7"/>
      <c r="D2247" s="5"/>
      <c r="E2247" s="5"/>
      <c r="F2247" s="5"/>
      <c r="G2247" s="5"/>
      <c r="H2247" s="5"/>
      <c r="I2247" s="5"/>
      <c r="J2247" s="5"/>
      <c r="K2247" s="5"/>
    </row>
    <row r="2248" spans="1:21" x14ac:dyDescent="0.3">
      <c r="A2248" s="6" t="s">
        <v>21</v>
      </c>
      <c r="B2248" s="7"/>
      <c r="C2248" s="7">
        <v>39350.456594519303</v>
      </c>
      <c r="D2248" s="5"/>
      <c r="E2248" s="5"/>
      <c r="F2248" s="5"/>
      <c r="G2248" s="5"/>
      <c r="H2248" s="5"/>
      <c r="I2248" s="5"/>
      <c r="J2248" s="5"/>
      <c r="K2248" s="5"/>
    </row>
    <row r="2249" spans="1:21" x14ac:dyDescent="0.3">
      <c r="A2249" s="6" t="s">
        <v>22</v>
      </c>
      <c r="B2249" s="7"/>
      <c r="C2249" s="7">
        <v>39350.456594519303</v>
      </c>
      <c r="D2249" s="5"/>
      <c r="E2249" s="5"/>
      <c r="F2249" s="5"/>
      <c r="G2249" s="5"/>
      <c r="H2249" s="5"/>
      <c r="I2249" s="5"/>
      <c r="J2249" s="5"/>
      <c r="K2249" s="5"/>
    </row>
    <row r="2250" spans="1:21" ht="27.6" x14ac:dyDescent="0.3">
      <c r="A2250" s="9"/>
      <c r="B2250" s="9" t="s">
        <v>5</v>
      </c>
      <c r="C2250" s="9" t="s">
        <v>10</v>
      </c>
      <c r="D2250" s="9" t="s">
        <v>16</v>
      </c>
      <c r="E2250" s="10" t="s">
        <v>18</v>
      </c>
      <c r="F2250" s="11" t="s">
        <v>21</v>
      </c>
      <c r="G2250" s="11" t="s">
        <v>22</v>
      </c>
      <c r="H2250" s="11" t="s">
        <v>23</v>
      </c>
      <c r="I2250" s="11" t="s">
        <v>24</v>
      </c>
      <c r="J2250" s="11" t="s">
        <v>21</v>
      </c>
      <c r="K2250" s="11" t="s">
        <v>22</v>
      </c>
      <c r="P2250" t="s">
        <v>21</v>
      </c>
      <c r="S2250" s="1" t="s">
        <v>23</v>
      </c>
      <c r="U2250" t="s">
        <v>24</v>
      </c>
    </row>
    <row r="2251" spans="1:21" ht="26.4" x14ac:dyDescent="0.3">
      <c r="A2251" s="12" t="s">
        <v>25</v>
      </c>
      <c r="B2251" s="12" t="s">
        <v>52</v>
      </c>
      <c r="C2251" s="12" t="s">
        <v>53</v>
      </c>
      <c r="D2251" s="12" t="s">
        <v>28</v>
      </c>
      <c r="E2251" s="13" t="s">
        <v>29</v>
      </c>
      <c r="F2251" s="19">
        <f t="shared" ref="F2251" si="844">G2251</f>
        <v>223.58213974158696</v>
      </c>
      <c r="G2251" s="19">
        <f>C2249/H2251</f>
        <v>223.58213974158696</v>
      </c>
      <c r="H2251" s="14" t="str">
        <f t="shared" ref="H2251" si="845">S2251</f>
        <v>176,0000</v>
      </c>
      <c r="I2251" s="14" t="str">
        <f t="shared" ref="I2251" si="846">U2251</f>
        <v>0,0000</v>
      </c>
      <c r="J2251" s="19">
        <f>TRUNC(F2251*H2251,2)</f>
        <v>39350.449999999997</v>
      </c>
      <c r="K2251" s="19">
        <f t="shared" ref="K2251" si="847">J2251</f>
        <v>39350.449999999997</v>
      </c>
      <c r="P2251" t="s">
        <v>54</v>
      </c>
      <c r="S2251" s="2" t="s">
        <v>1105</v>
      </c>
      <c r="U2251" t="s">
        <v>56</v>
      </c>
    </row>
    <row r="2253" spans="1:21" x14ac:dyDescent="0.3">
      <c r="A2253" s="4" t="s">
        <v>1138</v>
      </c>
      <c r="B2253" s="5"/>
      <c r="C2253" s="5"/>
      <c r="D2253" s="5"/>
      <c r="E2253" s="5"/>
      <c r="F2253" s="5"/>
      <c r="G2253" s="5"/>
      <c r="H2253" s="5"/>
      <c r="I2253" s="5"/>
      <c r="J2253" s="5"/>
      <c r="K2253" s="5"/>
    </row>
    <row r="2254" spans="1:21" x14ac:dyDescent="0.3">
      <c r="A2254" s="6" t="s">
        <v>5</v>
      </c>
      <c r="B2254" s="7"/>
      <c r="C2254" s="7" t="s">
        <v>1139</v>
      </c>
      <c r="D2254" s="5"/>
      <c r="E2254" s="5"/>
      <c r="F2254" s="5"/>
      <c r="G2254" s="5"/>
      <c r="H2254" s="5"/>
      <c r="I2254" s="5"/>
      <c r="J2254" s="5"/>
      <c r="K2254" s="5"/>
    </row>
    <row r="2255" spans="1:21" x14ac:dyDescent="0.3">
      <c r="A2255" s="6" t="s">
        <v>10</v>
      </c>
      <c r="B2255" s="7"/>
      <c r="C2255" s="7" t="s">
        <v>1140</v>
      </c>
      <c r="D2255" s="5"/>
      <c r="E2255" s="5"/>
      <c r="F2255" s="5"/>
      <c r="G2255" s="5"/>
      <c r="H2255" s="5"/>
      <c r="I2255" s="5"/>
      <c r="J2255" s="5"/>
      <c r="K2255" s="5"/>
    </row>
    <row r="2256" spans="1:21" x14ac:dyDescent="0.3">
      <c r="A2256" s="6" t="s">
        <v>12</v>
      </c>
      <c r="B2256" s="7"/>
      <c r="C2256" s="7" t="s">
        <v>13</v>
      </c>
      <c r="D2256" s="5"/>
      <c r="E2256" s="5"/>
      <c r="F2256" s="5"/>
      <c r="G2256" s="5"/>
      <c r="H2256" s="5"/>
      <c r="I2256" s="5"/>
      <c r="J2256" s="5"/>
      <c r="K2256" s="5"/>
    </row>
    <row r="2257" spans="1:21" x14ac:dyDescent="0.3">
      <c r="A2257" s="6" t="s">
        <v>14</v>
      </c>
      <c r="B2257" s="7"/>
      <c r="C2257" s="7" t="s">
        <v>15</v>
      </c>
      <c r="D2257" s="5"/>
      <c r="E2257" s="5"/>
      <c r="F2257" s="5"/>
      <c r="G2257" s="5"/>
      <c r="H2257" s="5"/>
      <c r="I2257" s="5"/>
      <c r="J2257" s="5"/>
      <c r="K2257" s="5"/>
    </row>
    <row r="2258" spans="1:21" x14ac:dyDescent="0.3">
      <c r="A2258" s="6" t="s">
        <v>16</v>
      </c>
      <c r="B2258" s="7"/>
      <c r="C2258" s="7" t="s">
        <v>423</v>
      </c>
      <c r="D2258" s="5"/>
      <c r="E2258" s="5"/>
      <c r="F2258" s="5"/>
      <c r="G2258" s="5"/>
      <c r="H2258" s="5"/>
      <c r="I2258" s="5"/>
      <c r="J2258" s="5"/>
      <c r="K2258" s="5"/>
    </row>
    <row r="2259" spans="1:21" x14ac:dyDescent="0.3">
      <c r="A2259" s="6" t="s">
        <v>18</v>
      </c>
      <c r="B2259" s="7"/>
      <c r="C2259" s="7" t="s">
        <v>1104</v>
      </c>
      <c r="D2259" s="5"/>
      <c r="E2259" s="5"/>
      <c r="F2259" s="5"/>
      <c r="G2259" s="5"/>
      <c r="H2259" s="5"/>
      <c r="I2259" s="5"/>
      <c r="J2259" s="5"/>
      <c r="K2259" s="5"/>
    </row>
    <row r="2260" spans="1:21" x14ac:dyDescent="0.3">
      <c r="A2260" s="6" t="s">
        <v>20</v>
      </c>
      <c r="B2260" s="7"/>
      <c r="C2260" s="7"/>
      <c r="D2260" s="5"/>
      <c r="E2260" s="5"/>
      <c r="F2260" s="5"/>
      <c r="G2260" s="5"/>
      <c r="H2260" s="5"/>
      <c r="I2260" s="5"/>
      <c r="J2260" s="5"/>
      <c r="K2260" s="5"/>
    </row>
    <row r="2261" spans="1:21" x14ac:dyDescent="0.3">
      <c r="A2261" s="6" t="s">
        <v>21</v>
      </c>
      <c r="B2261" s="7"/>
      <c r="C2261" s="7">
        <v>10204.889078315402</v>
      </c>
      <c r="D2261" s="5"/>
      <c r="E2261" s="5"/>
      <c r="F2261" s="5"/>
      <c r="G2261" s="5"/>
      <c r="H2261" s="5"/>
      <c r="I2261" s="5"/>
      <c r="J2261" s="5"/>
      <c r="K2261" s="5"/>
    </row>
    <row r="2262" spans="1:21" x14ac:dyDescent="0.3">
      <c r="A2262" s="6" t="s">
        <v>22</v>
      </c>
      <c r="B2262" s="7"/>
      <c r="C2262" s="7">
        <v>10204.889078315402</v>
      </c>
      <c r="D2262" s="5"/>
      <c r="E2262" s="5"/>
      <c r="F2262" s="5"/>
      <c r="G2262" s="5"/>
      <c r="H2262" s="5"/>
      <c r="I2262" s="5"/>
      <c r="J2262" s="5"/>
      <c r="K2262" s="5"/>
    </row>
    <row r="2263" spans="1:21" ht="27.6" x14ac:dyDescent="0.3">
      <c r="A2263" s="9"/>
      <c r="B2263" s="9" t="s">
        <v>5</v>
      </c>
      <c r="C2263" s="9" t="s">
        <v>10</v>
      </c>
      <c r="D2263" s="9" t="s">
        <v>16</v>
      </c>
      <c r="E2263" s="10" t="s">
        <v>18</v>
      </c>
      <c r="F2263" s="11" t="s">
        <v>21</v>
      </c>
      <c r="G2263" s="11" t="s">
        <v>22</v>
      </c>
      <c r="H2263" s="11" t="s">
        <v>23</v>
      </c>
      <c r="I2263" s="11" t="s">
        <v>24</v>
      </c>
      <c r="J2263" s="11" t="s">
        <v>21</v>
      </c>
      <c r="K2263" s="11" t="s">
        <v>22</v>
      </c>
      <c r="P2263" t="s">
        <v>21</v>
      </c>
      <c r="S2263" s="1" t="s">
        <v>23</v>
      </c>
      <c r="U2263" t="s">
        <v>24</v>
      </c>
    </row>
    <row r="2264" spans="1:21" x14ac:dyDescent="0.3">
      <c r="A2264" s="12" t="s">
        <v>25</v>
      </c>
      <c r="B2264" s="12" t="s">
        <v>1141</v>
      </c>
      <c r="C2264" s="12" t="s">
        <v>1142</v>
      </c>
      <c r="D2264" s="12" t="s">
        <v>28</v>
      </c>
      <c r="E2264" s="13" t="s">
        <v>29</v>
      </c>
      <c r="F2264" s="19">
        <f t="shared" ref="F2264" si="848">G2264</f>
        <v>15.95835469735156</v>
      </c>
      <c r="G2264" s="19">
        <f>C2262/H2264</f>
        <v>15.95835469735156</v>
      </c>
      <c r="H2264" s="14" t="str">
        <f t="shared" ref="H2264" si="849">S2264</f>
        <v>639,4700</v>
      </c>
      <c r="I2264" s="14" t="str">
        <f t="shared" ref="I2264" si="850">U2264</f>
        <v>0,0000</v>
      </c>
      <c r="J2264" s="19">
        <f>TRUNC(F2264*H2264,2)</f>
        <v>10204.879999999999</v>
      </c>
      <c r="K2264" s="19">
        <f t="shared" ref="K2264" si="851">J2264</f>
        <v>10204.879999999999</v>
      </c>
      <c r="P2264" t="s">
        <v>37</v>
      </c>
      <c r="S2264" s="2" t="s">
        <v>1143</v>
      </c>
      <c r="U2264" t="s">
        <v>56</v>
      </c>
    </row>
    <row r="2266" spans="1:21" x14ac:dyDescent="0.3">
      <c r="A2266" s="4" t="s">
        <v>1144</v>
      </c>
      <c r="B2266" s="5"/>
      <c r="C2266" s="5"/>
      <c r="D2266" s="5"/>
      <c r="E2266" s="5"/>
      <c r="F2266" s="5"/>
      <c r="G2266" s="5"/>
      <c r="H2266" s="5"/>
      <c r="I2266" s="5"/>
      <c r="J2266" s="5"/>
      <c r="K2266" s="5"/>
    </row>
    <row r="2267" spans="1:21" x14ac:dyDescent="0.3">
      <c r="A2267" s="6" t="s">
        <v>5</v>
      </c>
      <c r="B2267" s="7"/>
      <c r="C2267" s="7" t="s">
        <v>1145</v>
      </c>
      <c r="D2267" s="5"/>
      <c r="E2267" s="5"/>
      <c r="F2267" s="5"/>
      <c r="G2267" s="5"/>
      <c r="H2267" s="5"/>
      <c r="I2267" s="5"/>
      <c r="J2267" s="5"/>
      <c r="K2267" s="5"/>
    </row>
    <row r="2268" spans="1:21" x14ac:dyDescent="0.3">
      <c r="A2268" s="6" t="s">
        <v>10</v>
      </c>
      <c r="B2268" s="7"/>
      <c r="C2268" s="7" t="s">
        <v>1146</v>
      </c>
      <c r="D2268" s="5"/>
      <c r="E2268" s="5"/>
      <c r="F2268" s="5"/>
      <c r="G2268" s="5"/>
      <c r="H2268" s="5"/>
      <c r="I2268" s="5"/>
      <c r="J2268" s="5"/>
      <c r="K2268" s="5"/>
    </row>
    <row r="2269" spans="1:21" x14ac:dyDescent="0.3">
      <c r="A2269" s="6" t="s">
        <v>12</v>
      </c>
      <c r="B2269" s="7"/>
      <c r="C2269" s="7" t="s">
        <v>13</v>
      </c>
      <c r="D2269" s="5"/>
      <c r="E2269" s="5"/>
      <c r="F2269" s="5"/>
      <c r="G2269" s="5"/>
      <c r="H2269" s="5"/>
      <c r="I2269" s="5"/>
      <c r="J2269" s="5"/>
      <c r="K2269" s="5"/>
    </row>
    <row r="2270" spans="1:21" x14ac:dyDescent="0.3">
      <c r="A2270" s="6" t="s">
        <v>14</v>
      </c>
      <c r="B2270" s="7"/>
      <c r="C2270" s="7" t="s">
        <v>15</v>
      </c>
      <c r="D2270" s="5"/>
      <c r="E2270" s="5"/>
      <c r="F2270" s="5"/>
      <c r="G2270" s="5"/>
      <c r="H2270" s="5"/>
      <c r="I2270" s="5"/>
      <c r="J2270" s="5"/>
      <c r="K2270" s="5"/>
    </row>
    <row r="2271" spans="1:21" x14ac:dyDescent="0.3">
      <c r="A2271" s="6" t="s">
        <v>16</v>
      </c>
      <c r="B2271" s="7"/>
      <c r="C2271" s="7" t="s">
        <v>423</v>
      </c>
      <c r="D2271" s="5"/>
      <c r="E2271" s="5"/>
      <c r="F2271" s="5"/>
      <c r="G2271" s="5"/>
      <c r="H2271" s="5"/>
      <c r="I2271" s="5"/>
      <c r="J2271" s="5"/>
      <c r="K2271" s="5"/>
    </row>
    <row r="2272" spans="1:21" x14ac:dyDescent="0.3">
      <c r="A2272" s="6" t="s">
        <v>18</v>
      </c>
      <c r="B2272" s="7"/>
      <c r="C2272" s="7" t="s">
        <v>1147</v>
      </c>
      <c r="D2272" s="5"/>
      <c r="E2272" s="5"/>
      <c r="F2272" s="5"/>
      <c r="G2272" s="5"/>
      <c r="H2272" s="5"/>
      <c r="I2272" s="5"/>
      <c r="J2272" s="5"/>
      <c r="K2272" s="5"/>
    </row>
    <row r="2273" spans="1:21" x14ac:dyDescent="0.3">
      <c r="A2273" s="6" t="s">
        <v>20</v>
      </c>
      <c r="B2273" s="7"/>
      <c r="C2273" s="7"/>
      <c r="D2273" s="5"/>
      <c r="E2273" s="5"/>
      <c r="F2273" s="5"/>
      <c r="G2273" s="5"/>
      <c r="H2273" s="5"/>
      <c r="I2273" s="5"/>
      <c r="J2273" s="5"/>
      <c r="K2273" s="5"/>
    </row>
    <row r="2274" spans="1:21" x14ac:dyDescent="0.3">
      <c r="A2274" s="6" t="s">
        <v>21</v>
      </c>
      <c r="B2274" s="7"/>
      <c r="C2274" s="7">
        <v>26.634785103444081</v>
      </c>
      <c r="D2274" s="5"/>
      <c r="E2274" s="5"/>
      <c r="F2274" s="5"/>
      <c r="G2274" s="5"/>
      <c r="H2274" s="5"/>
      <c r="I2274" s="5"/>
      <c r="J2274" s="5"/>
      <c r="K2274" s="5"/>
    </row>
    <row r="2275" spans="1:21" x14ac:dyDescent="0.3">
      <c r="A2275" s="6" t="s">
        <v>22</v>
      </c>
      <c r="B2275" s="7"/>
      <c r="C2275" s="7">
        <v>26.634785103444081</v>
      </c>
      <c r="D2275" s="5"/>
      <c r="E2275" s="5"/>
      <c r="F2275" s="5"/>
      <c r="G2275" s="5"/>
      <c r="H2275" s="5"/>
      <c r="I2275" s="5"/>
      <c r="J2275" s="5"/>
      <c r="K2275" s="5"/>
    </row>
    <row r="2276" spans="1:21" ht="27.6" x14ac:dyDescent="0.3">
      <c r="A2276" s="9"/>
      <c r="B2276" s="9" t="s">
        <v>5</v>
      </c>
      <c r="C2276" s="9" t="s">
        <v>10</v>
      </c>
      <c r="D2276" s="9" t="s">
        <v>16</v>
      </c>
      <c r="E2276" s="10" t="s">
        <v>18</v>
      </c>
      <c r="F2276" s="11" t="s">
        <v>21</v>
      </c>
      <c r="G2276" s="11" t="s">
        <v>22</v>
      </c>
      <c r="H2276" s="11" t="s">
        <v>23</v>
      </c>
      <c r="I2276" s="11" t="s">
        <v>24</v>
      </c>
      <c r="J2276" s="11" t="s">
        <v>21</v>
      </c>
      <c r="K2276" s="11" t="s">
        <v>22</v>
      </c>
      <c r="P2276" t="s">
        <v>21</v>
      </c>
      <c r="S2276" s="1" t="s">
        <v>23</v>
      </c>
      <c r="U2276" t="s">
        <v>24</v>
      </c>
    </row>
    <row r="2277" spans="1:21" x14ac:dyDescent="0.3">
      <c r="A2277" s="12" t="s">
        <v>25</v>
      </c>
      <c r="B2277" s="12" t="s">
        <v>1149</v>
      </c>
      <c r="C2277" s="12" t="s">
        <v>1150</v>
      </c>
      <c r="D2277" s="12" t="s">
        <v>182</v>
      </c>
      <c r="E2277" s="13" t="s">
        <v>83</v>
      </c>
      <c r="F2277" s="19">
        <f t="shared" ref="F2277" si="852">G2277</f>
        <v>26.634785103444081</v>
      </c>
      <c r="G2277" s="19">
        <f>C2275/H2277</f>
        <v>26.634785103444081</v>
      </c>
      <c r="H2277" s="14" t="str">
        <f t="shared" ref="H2277" si="853">S2277</f>
        <v>1,0000</v>
      </c>
      <c r="I2277" s="14" t="str">
        <f t="shared" ref="I2277" si="854">U2277</f>
        <v>0,0000</v>
      </c>
      <c r="J2277" s="19">
        <f>TRUNC(F2277*H2277,2)</f>
        <v>26.63</v>
      </c>
      <c r="K2277" s="19">
        <f t="shared" ref="K2277" si="855">J2277</f>
        <v>26.63</v>
      </c>
      <c r="P2277" t="s">
        <v>1148</v>
      </c>
      <c r="S2277" s="2" t="s">
        <v>179</v>
      </c>
      <c r="U2277" t="s">
        <v>56</v>
      </c>
    </row>
    <row r="2279" spans="1:21" x14ac:dyDescent="0.3">
      <c r="A2279" s="4" t="s">
        <v>1151</v>
      </c>
      <c r="B2279" s="5"/>
      <c r="C2279" s="5"/>
      <c r="D2279" s="5"/>
      <c r="E2279" s="5"/>
      <c r="F2279" s="5"/>
      <c r="G2279" s="5"/>
      <c r="H2279" s="5"/>
      <c r="I2279" s="5"/>
      <c r="J2279" s="5"/>
      <c r="K2279" s="5"/>
    </row>
    <row r="2280" spans="1:21" x14ac:dyDescent="0.3">
      <c r="A2280" s="6" t="s">
        <v>5</v>
      </c>
      <c r="B2280" s="7"/>
      <c r="C2280" s="7" t="s">
        <v>1152</v>
      </c>
      <c r="D2280" s="5"/>
      <c r="E2280" s="5"/>
      <c r="F2280" s="5"/>
      <c r="G2280" s="5"/>
      <c r="H2280" s="5"/>
      <c r="I2280" s="5"/>
      <c r="J2280" s="5"/>
      <c r="K2280" s="5"/>
    </row>
    <row r="2281" spans="1:21" x14ac:dyDescent="0.3">
      <c r="A2281" s="6" t="s">
        <v>10</v>
      </c>
      <c r="B2281" s="7"/>
      <c r="C2281" s="7" t="s">
        <v>1153</v>
      </c>
      <c r="D2281" s="5"/>
      <c r="E2281" s="5"/>
      <c r="F2281" s="5"/>
      <c r="G2281" s="5"/>
      <c r="H2281" s="5"/>
      <c r="I2281" s="5"/>
      <c r="J2281" s="5"/>
      <c r="K2281" s="5"/>
    </row>
    <row r="2282" spans="1:21" x14ac:dyDescent="0.3">
      <c r="A2282" s="6" t="s">
        <v>12</v>
      </c>
      <c r="B2282" s="7"/>
      <c r="C2282" s="7" t="s">
        <v>13</v>
      </c>
      <c r="D2282" s="5"/>
      <c r="E2282" s="5"/>
      <c r="F2282" s="5"/>
      <c r="G2282" s="5"/>
      <c r="H2282" s="5"/>
      <c r="I2282" s="5"/>
      <c r="J2282" s="5"/>
      <c r="K2282" s="5"/>
    </row>
    <row r="2283" spans="1:21" x14ac:dyDescent="0.3">
      <c r="A2283" s="6" t="s">
        <v>14</v>
      </c>
      <c r="B2283" s="7"/>
      <c r="C2283" s="7" t="s">
        <v>15</v>
      </c>
      <c r="D2283" s="5"/>
      <c r="E2283" s="5"/>
      <c r="F2283" s="5"/>
      <c r="G2283" s="5"/>
      <c r="H2283" s="5"/>
      <c r="I2283" s="5"/>
      <c r="J2283" s="5"/>
      <c r="K2283" s="5"/>
    </row>
    <row r="2284" spans="1:21" x14ac:dyDescent="0.3">
      <c r="A2284" s="6" t="s">
        <v>16</v>
      </c>
      <c r="B2284" s="7"/>
      <c r="C2284" s="7" t="s">
        <v>423</v>
      </c>
      <c r="D2284" s="5"/>
      <c r="E2284" s="5"/>
      <c r="F2284" s="5"/>
      <c r="G2284" s="5"/>
      <c r="H2284" s="5"/>
      <c r="I2284" s="5"/>
      <c r="J2284" s="5"/>
      <c r="K2284" s="5"/>
    </row>
    <row r="2285" spans="1:21" x14ac:dyDescent="0.3">
      <c r="A2285" s="6" t="s">
        <v>18</v>
      </c>
      <c r="B2285" s="7"/>
      <c r="C2285" s="7" t="s">
        <v>83</v>
      </c>
      <c r="D2285" s="5"/>
      <c r="E2285" s="5"/>
      <c r="F2285" s="5"/>
      <c r="G2285" s="5"/>
      <c r="H2285" s="5"/>
      <c r="I2285" s="5"/>
      <c r="J2285" s="5"/>
      <c r="K2285" s="5"/>
    </row>
    <row r="2286" spans="1:21" x14ac:dyDescent="0.3">
      <c r="A2286" s="6" t="s">
        <v>20</v>
      </c>
      <c r="B2286" s="7"/>
      <c r="C2286" s="7"/>
      <c r="D2286" s="5"/>
      <c r="E2286" s="5"/>
      <c r="F2286" s="5"/>
      <c r="G2286" s="5"/>
      <c r="H2286" s="5"/>
      <c r="I2286" s="5"/>
      <c r="J2286" s="5"/>
      <c r="K2286" s="5"/>
    </row>
    <row r="2287" spans="1:21" x14ac:dyDescent="0.3">
      <c r="A2287" s="6" t="s">
        <v>21</v>
      </c>
      <c r="B2287" s="7"/>
      <c r="C2287" s="7">
        <v>9.2414975048930526</v>
      </c>
      <c r="D2287" s="5"/>
      <c r="E2287" s="5"/>
      <c r="F2287" s="5"/>
      <c r="G2287" s="5"/>
      <c r="H2287" s="5"/>
      <c r="I2287" s="5"/>
      <c r="J2287" s="5"/>
      <c r="K2287" s="5"/>
    </row>
    <row r="2288" spans="1:21" x14ac:dyDescent="0.3">
      <c r="A2288" s="6" t="s">
        <v>22</v>
      </c>
      <c r="B2288" s="7"/>
      <c r="C2288" s="7">
        <v>9.2414975048930526</v>
      </c>
      <c r="D2288" s="5"/>
      <c r="E2288" s="5"/>
      <c r="F2288" s="5"/>
      <c r="G2288" s="5"/>
      <c r="H2288" s="5"/>
      <c r="I2288" s="5"/>
      <c r="J2288" s="5"/>
      <c r="K2288" s="5"/>
    </row>
    <row r="2289" spans="1:21" ht="27.6" x14ac:dyDescent="0.3">
      <c r="A2289" s="9"/>
      <c r="B2289" s="9" t="s">
        <v>5</v>
      </c>
      <c r="C2289" s="9" t="s">
        <v>10</v>
      </c>
      <c r="D2289" s="9" t="s">
        <v>16</v>
      </c>
      <c r="E2289" s="10" t="s">
        <v>18</v>
      </c>
      <c r="F2289" s="11" t="s">
        <v>21</v>
      </c>
      <c r="G2289" s="11" t="s">
        <v>22</v>
      </c>
      <c r="H2289" s="11" t="s">
        <v>23</v>
      </c>
      <c r="I2289" s="11" t="s">
        <v>24</v>
      </c>
      <c r="J2289" s="11" t="s">
        <v>21</v>
      </c>
      <c r="K2289" s="11" t="s">
        <v>22</v>
      </c>
      <c r="P2289" t="s">
        <v>21</v>
      </c>
      <c r="S2289" s="1" t="s">
        <v>23</v>
      </c>
      <c r="U2289" t="s">
        <v>24</v>
      </c>
    </row>
    <row r="2290" spans="1:21" x14ac:dyDescent="0.3">
      <c r="A2290" s="12" t="s">
        <v>25</v>
      </c>
      <c r="B2290" s="12" t="s">
        <v>1155</v>
      </c>
      <c r="C2290" s="12" t="s">
        <v>1156</v>
      </c>
      <c r="D2290" s="12" t="s">
        <v>182</v>
      </c>
      <c r="E2290" s="13" t="s">
        <v>83</v>
      </c>
      <c r="F2290" s="19">
        <f t="shared" ref="F2290" si="856">G2290</f>
        <v>9.2414975048930526</v>
      </c>
      <c r="G2290" s="19">
        <f>C2288/H2290</f>
        <v>9.2414975048930526</v>
      </c>
      <c r="H2290" s="14" t="str">
        <f t="shared" ref="H2290" si="857">S2290</f>
        <v>1,0000</v>
      </c>
      <c r="I2290" s="14" t="str">
        <f t="shared" ref="I2290" si="858">U2290</f>
        <v>0,0000</v>
      </c>
      <c r="J2290" s="19">
        <f>TRUNC(F2290*H2290,2)</f>
        <v>9.24</v>
      </c>
      <c r="K2290" s="19">
        <f t="shared" ref="K2290" si="859">J2290</f>
        <v>9.24</v>
      </c>
      <c r="P2290" t="s">
        <v>1154</v>
      </c>
      <c r="S2290" s="2" t="s">
        <v>179</v>
      </c>
      <c r="U2290" t="s">
        <v>56</v>
      </c>
    </row>
    <row r="2292" spans="1:21" x14ac:dyDescent="0.3">
      <c r="A2292" s="4" t="s">
        <v>1157</v>
      </c>
      <c r="B2292" s="5"/>
      <c r="C2292" s="5"/>
      <c r="D2292" s="5"/>
      <c r="E2292" s="5"/>
      <c r="F2292" s="5"/>
      <c r="G2292" s="5"/>
      <c r="H2292" s="5"/>
      <c r="I2292" s="5"/>
      <c r="J2292" s="5"/>
      <c r="K2292" s="5"/>
    </row>
    <row r="2293" spans="1:21" x14ac:dyDescent="0.3">
      <c r="A2293" s="6" t="s">
        <v>5</v>
      </c>
      <c r="B2293" s="7"/>
      <c r="C2293" s="7" t="s">
        <v>1158</v>
      </c>
      <c r="D2293" s="5"/>
      <c r="E2293" s="5"/>
      <c r="F2293" s="5"/>
      <c r="G2293" s="5"/>
      <c r="H2293" s="5"/>
      <c r="I2293" s="5"/>
      <c r="J2293" s="5"/>
      <c r="K2293" s="5"/>
    </row>
    <row r="2294" spans="1:21" x14ac:dyDescent="0.3">
      <c r="A2294" s="6" t="s">
        <v>10</v>
      </c>
      <c r="B2294" s="7"/>
      <c r="C2294" s="7" t="s">
        <v>1159</v>
      </c>
      <c r="D2294" s="5"/>
      <c r="E2294" s="5"/>
      <c r="F2294" s="5"/>
      <c r="G2294" s="5"/>
      <c r="H2294" s="5"/>
      <c r="I2294" s="5"/>
      <c r="J2294" s="5"/>
      <c r="K2294" s="5"/>
    </row>
    <row r="2295" spans="1:21" x14ac:dyDescent="0.3">
      <c r="A2295" s="6" t="s">
        <v>12</v>
      </c>
      <c r="B2295" s="7"/>
      <c r="C2295" s="7" t="s">
        <v>13</v>
      </c>
      <c r="D2295" s="5"/>
      <c r="E2295" s="5"/>
      <c r="F2295" s="5"/>
      <c r="G2295" s="5"/>
      <c r="H2295" s="5"/>
      <c r="I2295" s="5"/>
      <c r="J2295" s="5"/>
      <c r="K2295" s="5"/>
    </row>
    <row r="2296" spans="1:21" x14ac:dyDescent="0.3">
      <c r="A2296" s="6" t="s">
        <v>14</v>
      </c>
      <c r="B2296" s="7"/>
      <c r="C2296" s="7" t="s">
        <v>15</v>
      </c>
      <c r="D2296" s="5"/>
      <c r="E2296" s="5"/>
      <c r="F2296" s="5"/>
      <c r="G2296" s="5"/>
      <c r="H2296" s="5"/>
      <c r="I2296" s="5"/>
      <c r="J2296" s="5"/>
      <c r="K2296" s="5"/>
    </row>
    <row r="2297" spans="1:21" x14ac:dyDescent="0.3">
      <c r="A2297" s="6" t="s">
        <v>16</v>
      </c>
      <c r="B2297" s="7"/>
      <c r="C2297" s="7" t="s">
        <v>423</v>
      </c>
      <c r="D2297" s="5"/>
      <c r="E2297" s="5"/>
      <c r="F2297" s="5"/>
      <c r="G2297" s="5"/>
      <c r="H2297" s="5"/>
      <c r="I2297" s="5"/>
      <c r="J2297" s="5"/>
      <c r="K2297" s="5"/>
    </row>
    <row r="2298" spans="1:21" x14ac:dyDescent="0.3">
      <c r="A2298" s="6" t="s">
        <v>18</v>
      </c>
      <c r="B2298" s="7"/>
      <c r="C2298" s="7" t="s">
        <v>83</v>
      </c>
      <c r="D2298" s="5"/>
      <c r="E2298" s="5"/>
      <c r="F2298" s="5"/>
      <c r="G2298" s="5"/>
      <c r="H2298" s="5"/>
      <c r="I2298" s="5"/>
      <c r="J2298" s="5"/>
      <c r="K2298" s="5"/>
    </row>
    <row r="2299" spans="1:21" x14ac:dyDescent="0.3">
      <c r="A2299" s="6" t="s">
        <v>20</v>
      </c>
      <c r="B2299" s="7"/>
      <c r="C2299" s="7"/>
      <c r="D2299" s="5"/>
      <c r="E2299" s="5"/>
      <c r="F2299" s="5"/>
      <c r="G2299" s="5"/>
      <c r="H2299" s="5"/>
      <c r="I2299" s="5"/>
      <c r="J2299" s="5"/>
      <c r="K2299" s="5"/>
    </row>
    <row r="2300" spans="1:21" x14ac:dyDescent="0.3">
      <c r="A2300" s="6" t="s">
        <v>21</v>
      </c>
      <c r="B2300" s="7"/>
      <c r="C2300" s="7">
        <v>16.537416587703358</v>
      </c>
      <c r="D2300" s="5"/>
      <c r="E2300" s="5"/>
      <c r="F2300" s="5"/>
      <c r="G2300" s="5"/>
      <c r="H2300" s="5"/>
      <c r="I2300" s="5"/>
      <c r="J2300" s="5"/>
      <c r="K2300" s="5"/>
    </row>
    <row r="2301" spans="1:21" x14ac:dyDescent="0.3">
      <c r="A2301" s="6" t="s">
        <v>22</v>
      </c>
      <c r="B2301" s="7"/>
      <c r="C2301" s="7">
        <v>16.537416587703358</v>
      </c>
      <c r="D2301" s="5"/>
      <c r="E2301" s="5"/>
      <c r="F2301" s="5"/>
      <c r="G2301" s="5"/>
      <c r="H2301" s="5"/>
      <c r="I2301" s="5"/>
      <c r="J2301" s="5"/>
      <c r="K2301" s="5"/>
    </row>
    <row r="2302" spans="1:21" ht="27.6" x14ac:dyDescent="0.3">
      <c r="A2302" s="9"/>
      <c r="B2302" s="9" t="s">
        <v>5</v>
      </c>
      <c r="C2302" s="9" t="s">
        <v>10</v>
      </c>
      <c r="D2302" s="9" t="s">
        <v>16</v>
      </c>
      <c r="E2302" s="10" t="s">
        <v>18</v>
      </c>
      <c r="F2302" s="11" t="s">
        <v>21</v>
      </c>
      <c r="G2302" s="11" t="s">
        <v>22</v>
      </c>
      <c r="H2302" s="11" t="s">
        <v>23</v>
      </c>
      <c r="I2302" s="11" t="s">
        <v>24</v>
      </c>
      <c r="J2302" s="11" t="s">
        <v>21</v>
      </c>
      <c r="K2302" s="11" t="s">
        <v>22</v>
      </c>
      <c r="P2302" t="s">
        <v>21</v>
      </c>
      <c r="S2302" s="1" t="s">
        <v>23</v>
      </c>
      <c r="U2302" t="s">
        <v>24</v>
      </c>
    </row>
    <row r="2303" spans="1:21" x14ac:dyDescent="0.3">
      <c r="A2303" s="12" t="s">
        <v>25</v>
      </c>
      <c r="B2303" s="12" t="s">
        <v>1161</v>
      </c>
      <c r="C2303" s="12" t="s">
        <v>1162</v>
      </c>
      <c r="D2303" s="12" t="s">
        <v>182</v>
      </c>
      <c r="E2303" s="13" t="s">
        <v>83</v>
      </c>
      <c r="F2303" s="19">
        <f t="shared" ref="F2303" si="860">G2303</f>
        <v>16.537416587703358</v>
      </c>
      <c r="G2303" s="19">
        <f>C2301/H2303</f>
        <v>16.537416587703358</v>
      </c>
      <c r="H2303" s="14" t="str">
        <f t="shared" ref="H2303" si="861">S2303</f>
        <v>1,0000</v>
      </c>
      <c r="I2303" s="14" t="str">
        <f t="shared" ref="I2303" si="862">U2303</f>
        <v>0,0000</v>
      </c>
      <c r="J2303" s="19">
        <f>TRUNC(F2303*H2303,2)</f>
        <v>16.53</v>
      </c>
      <c r="K2303" s="19">
        <f t="shared" ref="K2303" si="863">J2303</f>
        <v>16.53</v>
      </c>
      <c r="P2303" t="s">
        <v>1160</v>
      </c>
      <c r="S2303" s="2" t="s">
        <v>179</v>
      </c>
      <c r="U2303" t="s">
        <v>56</v>
      </c>
    </row>
    <row r="2305" spans="1:21" x14ac:dyDescent="0.3">
      <c r="A2305" s="4" t="s">
        <v>1163</v>
      </c>
      <c r="B2305" s="5"/>
      <c r="C2305" s="5"/>
      <c r="D2305" s="5"/>
      <c r="E2305" s="5"/>
      <c r="F2305" s="5"/>
      <c r="G2305" s="5"/>
      <c r="H2305" s="5"/>
      <c r="I2305" s="5"/>
      <c r="J2305" s="5"/>
      <c r="K2305" s="5"/>
    </row>
    <row r="2306" spans="1:21" x14ac:dyDescent="0.3">
      <c r="A2306" s="6" t="s">
        <v>5</v>
      </c>
      <c r="B2306" s="7"/>
      <c r="C2306" s="7" t="s">
        <v>1164</v>
      </c>
      <c r="D2306" s="5"/>
      <c r="E2306" s="5"/>
      <c r="F2306" s="5"/>
      <c r="G2306" s="5"/>
      <c r="H2306" s="5"/>
      <c r="I2306" s="5"/>
      <c r="J2306" s="5"/>
      <c r="K2306" s="5"/>
    </row>
    <row r="2307" spans="1:21" x14ac:dyDescent="0.3">
      <c r="A2307" s="6" t="s">
        <v>10</v>
      </c>
      <c r="B2307" s="7"/>
      <c r="C2307" s="7" t="s">
        <v>1165</v>
      </c>
      <c r="D2307" s="5"/>
      <c r="E2307" s="5"/>
      <c r="F2307" s="5"/>
      <c r="G2307" s="5"/>
      <c r="H2307" s="5"/>
      <c r="I2307" s="5"/>
      <c r="J2307" s="5"/>
      <c r="K2307" s="5"/>
    </row>
    <row r="2308" spans="1:21" x14ac:dyDescent="0.3">
      <c r="A2308" s="6" t="s">
        <v>12</v>
      </c>
      <c r="B2308" s="7"/>
      <c r="C2308" s="7" t="s">
        <v>13</v>
      </c>
      <c r="D2308" s="5"/>
      <c r="E2308" s="5"/>
      <c r="F2308" s="5"/>
      <c r="G2308" s="5"/>
      <c r="H2308" s="5"/>
      <c r="I2308" s="5"/>
      <c r="J2308" s="5"/>
      <c r="K2308" s="5"/>
    </row>
    <row r="2309" spans="1:21" x14ac:dyDescent="0.3">
      <c r="A2309" s="6" t="s">
        <v>14</v>
      </c>
      <c r="B2309" s="7"/>
      <c r="C2309" s="7" t="s">
        <v>15</v>
      </c>
      <c r="D2309" s="5"/>
      <c r="E2309" s="5"/>
      <c r="F2309" s="5"/>
      <c r="G2309" s="5"/>
      <c r="H2309" s="5"/>
      <c r="I2309" s="5"/>
      <c r="J2309" s="5"/>
      <c r="K2309" s="5"/>
    </row>
    <row r="2310" spans="1:21" x14ac:dyDescent="0.3">
      <c r="A2310" s="6" t="s">
        <v>16</v>
      </c>
      <c r="B2310" s="7"/>
      <c r="C2310" s="7" t="s">
        <v>423</v>
      </c>
      <c r="D2310" s="5"/>
      <c r="E2310" s="5"/>
      <c r="F2310" s="5"/>
      <c r="G2310" s="5"/>
      <c r="H2310" s="5"/>
      <c r="I2310" s="5"/>
      <c r="J2310" s="5"/>
      <c r="K2310" s="5"/>
    </row>
    <row r="2311" spans="1:21" x14ac:dyDescent="0.3">
      <c r="A2311" s="6" t="s">
        <v>18</v>
      </c>
      <c r="B2311" s="7"/>
      <c r="C2311" s="7" t="s">
        <v>205</v>
      </c>
      <c r="D2311" s="5"/>
      <c r="E2311" s="5"/>
      <c r="F2311" s="5"/>
      <c r="G2311" s="5"/>
      <c r="H2311" s="5"/>
      <c r="I2311" s="5"/>
      <c r="J2311" s="5"/>
      <c r="K2311" s="5"/>
    </row>
    <row r="2312" spans="1:21" x14ac:dyDescent="0.3">
      <c r="A2312" s="6" t="s">
        <v>20</v>
      </c>
      <c r="B2312" s="7"/>
      <c r="C2312" s="7"/>
      <c r="D2312" s="5"/>
      <c r="E2312" s="5"/>
      <c r="F2312" s="5"/>
      <c r="G2312" s="5"/>
      <c r="H2312" s="5"/>
      <c r="I2312" s="5"/>
      <c r="J2312" s="5"/>
      <c r="K2312" s="5"/>
    </row>
    <row r="2313" spans="1:21" x14ac:dyDescent="0.3">
      <c r="A2313" s="6" t="s">
        <v>21</v>
      </c>
      <c r="B2313" s="7"/>
      <c r="C2313" s="7">
        <v>291.83676331241219</v>
      </c>
      <c r="D2313" s="5"/>
      <c r="E2313" s="5"/>
      <c r="F2313" s="5"/>
      <c r="G2313" s="5"/>
      <c r="H2313" s="5"/>
      <c r="I2313" s="5"/>
      <c r="J2313" s="5"/>
      <c r="K2313" s="5"/>
    </row>
    <row r="2314" spans="1:21" x14ac:dyDescent="0.3">
      <c r="A2314" s="6" t="s">
        <v>22</v>
      </c>
      <c r="B2314" s="7"/>
      <c r="C2314" s="7">
        <v>291.83676331241219</v>
      </c>
      <c r="D2314" s="5"/>
      <c r="E2314" s="5"/>
      <c r="F2314" s="5"/>
      <c r="G2314" s="5"/>
      <c r="H2314" s="5"/>
      <c r="I2314" s="5"/>
      <c r="J2314" s="5"/>
      <c r="K2314" s="5"/>
    </row>
    <row r="2315" spans="1:21" ht="27.6" x14ac:dyDescent="0.3">
      <c r="A2315" s="9"/>
      <c r="B2315" s="9" t="s">
        <v>5</v>
      </c>
      <c r="C2315" s="9" t="s">
        <v>10</v>
      </c>
      <c r="D2315" s="9" t="s">
        <v>16</v>
      </c>
      <c r="E2315" s="10" t="s">
        <v>18</v>
      </c>
      <c r="F2315" s="11" t="s">
        <v>21</v>
      </c>
      <c r="G2315" s="11" t="s">
        <v>22</v>
      </c>
      <c r="H2315" s="11" t="s">
        <v>23</v>
      </c>
      <c r="I2315" s="11" t="s">
        <v>24</v>
      </c>
      <c r="J2315" s="11" t="s">
        <v>21</v>
      </c>
      <c r="K2315" s="11" t="s">
        <v>22</v>
      </c>
      <c r="P2315" t="s">
        <v>21</v>
      </c>
      <c r="S2315" s="1" t="s">
        <v>23</v>
      </c>
      <c r="U2315" t="s">
        <v>24</v>
      </c>
    </row>
    <row r="2316" spans="1:21" ht="39.6" x14ac:dyDescent="0.3">
      <c r="A2316" s="12" t="s">
        <v>25</v>
      </c>
      <c r="B2316" s="12" t="s">
        <v>1167</v>
      </c>
      <c r="C2316" s="12" t="s">
        <v>1168</v>
      </c>
      <c r="D2316" s="12" t="s">
        <v>182</v>
      </c>
      <c r="E2316" s="13" t="s">
        <v>1104</v>
      </c>
      <c r="F2316" s="19">
        <f t="shared" ref="F2316" si="864">G2316</f>
        <v>291.83676331241219</v>
      </c>
      <c r="G2316" s="19">
        <f>C2314/H2316</f>
        <v>291.83676331241219</v>
      </c>
      <c r="H2316" s="14" t="str">
        <f t="shared" ref="H2316" si="865">S2316</f>
        <v>1,0000</v>
      </c>
      <c r="I2316" s="14" t="str">
        <f t="shared" ref="I2316" si="866">U2316</f>
        <v>0,0000</v>
      </c>
      <c r="J2316" s="19">
        <f>TRUNC(F2316*H2316,2)</f>
        <v>291.83</v>
      </c>
      <c r="K2316" s="19">
        <f t="shared" ref="K2316" si="867">J2316</f>
        <v>291.83</v>
      </c>
      <c r="P2316" t="s">
        <v>1166</v>
      </c>
      <c r="S2316" s="2" t="s">
        <v>179</v>
      </c>
      <c r="U2316" t="s">
        <v>56</v>
      </c>
    </row>
    <row r="2318" spans="1:21" x14ac:dyDescent="0.3">
      <c r="A2318" s="4" t="s">
        <v>1169</v>
      </c>
      <c r="B2318" s="5"/>
      <c r="C2318" s="5"/>
      <c r="D2318" s="5"/>
      <c r="E2318" s="5"/>
      <c r="F2318" s="5"/>
      <c r="G2318" s="5"/>
      <c r="H2318" s="5"/>
      <c r="I2318" s="5"/>
      <c r="J2318" s="5"/>
      <c r="K2318" s="5"/>
    </row>
    <row r="2319" spans="1:21" x14ac:dyDescent="0.3">
      <c r="A2319" s="6" t="s">
        <v>5</v>
      </c>
      <c r="B2319" s="7"/>
      <c r="C2319" s="7" t="s">
        <v>1170</v>
      </c>
      <c r="D2319" s="5"/>
      <c r="E2319" s="5"/>
      <c r="F2319" s="5"/>
      <c r="G2319" s="5"/>
      <c r="H2319" s="5"/>
      <c r="I2319" s="5"/>
      <c r="J2319" s="5"/>
      <c r="K2319" s="5"/>
    </row>
    <row r="2320" spans="1:21" x14ac:dyDescent="0.3">
      <c r="A2320" s="6" t="s">
        <v>10</v>
      </c>
      <c r="B2320" s="7"/>
      <c r="C2320" s="7" t="s">
        <v>1171</v>
      </c>
      <c r="D2320" s="5"/>
      <c r="E2320" s="5"/>
      <c r="F2320" s="5"/>
      <c r="G2320" s="5"/>
      <c r="H2320" s="5"/>
      <c r="I2320" s="5"/>
      <c r="J2320" s="5"/>
      <c r="K2320" s="5"/>
    </row>
    <row r="2321" spans="1:21" x14ac:dyDescent="0.3">
      <c r="A2321" s="6" t="s">
        <v>12</v>
      </c>
      <c r="B2321" s="7"/>
      <c r="C2321" s="7" t="s">
        <v>13</v>
      </c>
      <c r="D2321" s="5"/>
      <c r="E2321" s="5"/>
      <c r="F2321" s="5"/>
      <c r="G2321" s="5"/>
      <c r="H2321" s="5"/>
      <c r="I2321" s="5"/>
      <c r="J2321" s="5"/>
      <c r="K2321" s="5"/>
    </row>
    <row r="2322" spans="1:21" x14ac:dyDescent="0.3">
      <c r="A2322" s="6" t="s">
        <v>14</v>
      </c>
      <c r="B2322" s="7"/>
      <c r="C2322" s="7" t="s">
        <v>15</v>
      </c>
      <c r="D2322" s="5"/>
      <c r="E2322" s="5"/>
      <c r="F2322" s="5"/>
      <c r="G2322" s="5"/>
      <c r="H2322" s="5"/>
      <c r="I2322" s="5"/>
      <c r="J2322" s="5"/>
      <c r="K2322" s="5"/>
    </row>
    <row r="2323" spans="1:21" x14ac:dyDescent="0.3">
      <c r="A2323" s="6" t="s">
        <v>16</v>
      </c>
      <c r="B2323" s="7"/>
      <c r="C2323" s="7" t="s">
        <v>423</v>
      </c>
      <c r="D2323" s="5"/>
      <c r="E2323" s="5"/>
      <c r="F2323" s="5"/>
      <c r="G2323" s="5"/>
      <c r="H2323" s="5"/>
      <c r="I2323" s="5"/>
      <c r="J2323" s="5"/>
      <c r="K2323" s="5"/>
    </row>
    <row r="2324" spans="1:21" x14ac:dyDescent="0.3">
      <c r="A2324" s="6" t="s">
        <v>18</v>
      </c>
      <c r="B2324" s="7"/>
      <c r="C2324" s="7" t="s">
        <v>83</v>
      </c>
      <c r="D2324" s="5"/>
      <c r="E2324" s="5"/>
      <c r="F2324" s="5"/>
      <c r="G2324" s="5"/>
      <c r="H2324" s="5"/>
      <c r="I2324" s="5"/>
      <c r="J2324" s="5"/>
      <c r="K2324" s="5"/>
    </row>
    <row r="2325" spans="1:21" x14ac:dyDescent="0.3">
      <c r="A2325" s="6" t="s">
        <v>20</v>
      </c>
      <c r="B2325" s="7"/>
      <c r="C2325" s="7"/>
      <c r="D2325" s="5"/>
      <c r="E2325" s="5"/>
      <c r="F2325" s="5"/>
      <c r="G2325" s="5"/>
      <c r="H2325" s="5"/>
      <c r="I2325" s="5"/>
      <c r="J2325" s="5"/>
      <c r="K2325" s="5"/>
    </row>
    <row r="2326" spans="1:21" x14ac:dyDescent="0.3">
      <c r="A2326" s="6" t="s">
        <v>21</v>
      </c>
      <c r="B2326" s="7"/>
      <c r="C2326" s="7">
        <v>7.7142184435580949</v>
      </c>
      <c r="D2326" s="5"/>
      <c r="E2326" s="5"/>
      <c r="F2326" s="5"/>
      <c r="G2326" s="5"/>
      <c r="H2326" s="5"/>
      <c r="I2326" s="5"/>
      <c r="J2326" s="5"/>
      <c r="K2326" s="5"/>
    </row>
    <row r="2327" spans="1:21" x14ac:dyDescent="0.3">
      <c r="A2327" s="6" t="s">
        <v>22</v>
      </c>
      <c r="B2327" s="7"/>
      <c r="C2327" s="7">
        <v>7.7142184435580949</v>
      </c>
      <c r="D2327" s="5"/>
      <c r="E2327" s="5"/>
      <c r="F2327" s="5"/>
      <c r="G2327" s="5"/>
      <c r="H2327" s="5"/>
      <c r="I2327" s="5"/>
      <c r="J2327" s="5"/>
      <c r="K2327" s="5"/>
    </row>
    <row r="2328" spans="1:21" ht="27.6" x14ac:dyDescent="0.3">
      <c r="A2328" s="9"/>
      <c r="B2328" s="9" t="s">
        <v>5</v>
      </c>
      <c r="C2328" s="9" t="s">
        <v>10</v>
      </c>
      <c r="D2328" s="9" t="s">
        <v>16</v>
      </c>
      <c r="E2328" s="10" t="s">
        <v>18</v>
      </c>
      <c r="F2328" s="11" t="s">
        <v>21</v>
      </c>
      <c r="G2328" s="11" t="s">
        <v>22</v>
      </c>
      <c r="H2328" s="11" t="s">
        <v>23</v>
      </c>
      <c r="I2328" s="11" t="s">
        <v>24</v>
      </c>
      <c r="J2328" s="11" t="s">
        <v>21</v>
      </c>
      <c r="K2328" s="11" t="s">
        <v>22</v>
      </c>
      <c r="P2328" t="s">
        <v>21</v>
      </c>
      <c r="S2328" s="1" t="s">
        <v>23</v>
      </c>
      <c r="U2328" t="s">
        <v>24</v>
      </c>
    </row>
    <row r="2329" spans="1:21" ht="26.4" x14ac:dyDescent="0.3">
      <c r="A2329" s="12" t="s">
        <v>25</v>
      </c>
      <c r="B2329" s="12" t="s">
        <v>1173</v>
      </c>
      <c r="C2329" s="12" t="s">
        <v>1174</v>
      </c>
      <c r="D2329" s="12" t="s">
        <v>182</v>
      </c>
      <c r="E2329" s="13" t="s">
        <v>83</v>
      </c>
      <c r="F2329" s="19">
        <f t="shared" ref="F2329" si="868">G2329</f>
        <v>7.7142184435580949</v>
      </c>
      <c r="G2329" s="19">
        <f>C2327/H2329</f>
        <v>7.7142184435580949</v>
      </c>
      <c r="H2329" s="14" t="str">
        <f t="shared" ref="H2329" si="869">S2329</f>
        <v>1,0000</v>
      </c>
      <c r="I2329" s="14" t="str">
        <f t="shared" ref="I2329" si="870">U2329</f>
        <v>0,0000</v>
      </c>
      <c r="J2329" s="19">
        <f>TRUNC(F2329*H2329,2)</f>
        <v>7.71</v>
      </c>
      <c r="K2329" s="19">
        <f t="shared" ref="K2329" si="871">J2329</f>
        <v>7.71</v>
      </c>
      <c r="P2329" t="s">
        <v>1172</v>
      </c>
      <c r="S2329" s="2" t="s">
        <v>179</v>
      </c>
      <c r="U2329" t="s">
        <v>56</v>
      </c>
    </row>
  </sheetData>
  <mergeCells count="2742">
    <mergeCell ref="A8:B8"/>
    <mergeCell ref="C8:K8"/>
    <mergeCell ref="A9:B9"/>
    <mergeCell ref="C9:K9"/>
    <mergeCell ref="A10:B10"/>
    <mergeCell ref="C10:K10"/>
    <mergeCell ref="A5:B5"/>
    <mergeCell ref="C5:K5"/>
    <mergeCell ref="A6:B6"/>
    <mergeCell ref="C6:K6"/>
    <mergeCell ref="A7:B7"/>
    <mergeCell ref="C7:K7"/>
    <mergeCell ref="A1:K1"/>
    <mergeCell ref="A2:B2"/>
    <mergeCell ref="C2:K2"/>
    <mergeCell ref="A3:B3"/>
    <mergeCell ref="C3:K3"/>
    <mergeCell ref="A4:B4"/>
    <mergeCell ref="C4:K4"/>
    <mergeCell ref="A29:B29"/>
    <mergeCell ref="C29:K29"/>
    <mergeCell ref="A30:B30"/>
    <mergeCell ref="C30:K30"/>
    <mergeCell ref="A31:B31"/>
    <mergeCell ref="C31:K31"/>
    <mergeCell ref="A26:B26"/>
    <mergeCell ref="C26:K26"/>
    <mergeCell ref="A27:B27"/>
    <mergeCell ref="C27:K27"/>
    <mergeCell ref="A28:B28"/>
    <mergeCell ref="C28:K28"/>
    <mergeCell ref="A22:K22"/>
    <mergeCell ref="A23:B23"/>
    <mergeCell ref="C23:K23"/>
    <mergeCell ref="A24:B24"/>
    <mergeCell ref="C24:K24"/>
    <mergeCell ref="A25:B25"/>
    <mergeCell ref="C25:K25"/>
    <mergeCell ref="A44:B44"/>
    <mergeCell ref="C44:K44"/>
    <mergeCell ref="A45:B45"/>
    <mergeCell ref="C45:K45"/>
    <mergeCell ref="A46:B46"/>
    <mergeCell ref="C46:K46"/>
    <mergeCell ref="A41:B41"/>
    <mergeCell ref="C41:K41"/>
    <mergeCell ref="A42:B42"/>
    <mergeCell ref="C42:K42"/>
    <mergeCell ref="A43:B43"/>
    <mergeCell ref="C43:K43"/>
    <mergeCell ref="A37:K37"/>
    <mergeCell ref="A38:B38"/>
    <mergeCell ref="C38:K38"/>
    <mergeCell ref="A39:B39"/>
    <mergeCell ref="C39:K39"/>
    <mergeCell ref="A40:B40"/>
    <mergeCell ref="C40:K40"/>
    <mergeCell ref="A64:B64"/>
    <mergeCell ref="C64:K64"/>
    <mergeCell ref="A65:B65"/>
    <mergeCell ref="C65:K65"/>
    <mergeCell ref="A66:B66"/>
    <mergeCell ref="C66:K66"/>
    <mergeCell ref="A61:B61"/>
    <mergeCell ref="C61:K61"/>
    <mergeCell ref="A62:B62"/>
    <mergeCell ref="C62:K62"/>
    <mergeCell ref="A63:B63"/>
    <mergeCell ref="C63:K63"/>
    <mergeCell ref="A57:K57"/>
    <mergeCell ref="A58:B58"/>
    <mergeCell ref="C58:K58"/>
    <mergeCell ref="A59:B59"/>
    <mergeCell ref="C59:K59"/>
    <mergeCell ref="A60:B60"/>
    <mergeCell ref="C60:K60"/>
    <mergeCell ref="A77:B77"/>
    <mergeCell ref="C77:K77"/>
    <mergeCell ref="A78:B78"/>
    <mergeCell ref="C78:K78"/>
    <mergeCell ref="A79:B79"/>
    <mergeCell ref="C79:K79"/>
    <mergeCell ref="A74:B74"/>
    <mergeCell ref="C74:K74"/>
    <mergeCell ref="A75:B75"/>
    <mergeCell ref="C75:K75"/>
    <mergeCell ref="A76:B76"/>
    <mergeCell ref="C76:K76"/>
    <mergeCell ref="A70:K70"/>
    <mergeCell ref="A71:B71"/>
    <mergeCell ref="C71:K71"/>
    <mergeCell ref="A72:B72"/>
    <mergeCell ref="C72:K72"/>
    <mergeCell ref="A73:B73"/>
    <mergeCell ref="C73:K73"/>
    <mergeCell ref="A90:B90"/>
    <mergeCell ref="C90:K90"/>
    <mergeCell ref="A91:B91"/>
    <mergeCell ref="C91:K91"/>
    <mergeCell ref="A92:B92"/>
    <mergeCell ref="C92:K92"/>
    <mergeCell ref="A87:B87"/>
    <mergeCell ref="C87:K87"/>
    <mergeCell ref="A88:B88"/>
    <mergeCell ref="C88:K88"/>
    <mergeCell ref="A89:B89"/>
    <mergeCell ref="C89:K89"/>
    <mergeCell ref="A83:K83"/>
    <mergeCell ref="A84:B84"/>
    <mergeCell ref="C84:K84"/>
    <mergeCell ref="A85:B85"/>
    <mergeCell ref="C85:K85"/>
    <mergeCell ref="A86:B86"/>
    <mergeCell ref="C86:K86"/>
    <mergeCell ref="A103:B103"/>
    <mergeCell ref="C103:K103"/>
    <mergeCell ref="A104:B104"/>
    <mergeCell ref="C104:K104"/>
    <mergeCell ref="A105:B105"/>
    <mergeCell ref="C105:K105"/>
    <mergeCell ref="A100:B100"/>
    <mergeCell ref="C100:K100"/>
    <mergeCell ref="A101:B101"/>
    <mergeCell ref="C101:K101"/>
    <mergeCell ref="A102:B102"/>
    <mergeCell ref="C102:K102"/>
    <mergeCell ref="A96:K96"/>
    <mergeCell ref="A97:B97"/>
    <mergeCell ref="C97:K97"/>
    <mergeCell ref="A98:B98"/>
    <mergeCell ref="C98:K98"/>
    <mergeCell ref="A99:B99"/>
    <mergeCell ref="C99:K99"/>
    <mergeCell ref="A116:B116"/>
    <mergeCell ref="C116:K116"/>
    <mergeCell ref="A117:B117"/>
    <mergeCell ref="C117:K117"/>
    <mergeCell ref="A118:B118"/>
    <mergeCell ref="C118:K118"/>
    <mergeCell ref="A113:B113"/>
    <mergeCell ref="C113:K113"/>
    <mergeCell ref="A114:B114"/>
    <mergeCell ref="C114:K114"/>
    <mergeCell ref="A115:B115"/>
    <mergeCell ref="C115:K115"/>
    <mergeCell ref="A109:K109"/>
    <mergeCell ref="A110:B110"/>
    <mergeCell ref="C110:K110"/>
    <mergeCell ref="A111:B111"/>
    <mergeCell ref="C111:K111"/>
    <mergeCell ref="A112:B112"/>
    <mergeCell ref="C112:K112"/>
    <mergeCell ref="A129:B129"/>
    <mergeCell ref="C129:K129"/>
    <mergeCell ref="A130:B130"/>
    <mergeCell ref="C130:K130"/>
    <mergeCell ref="A131:B131"/>
    <mergeCell ref="C131:K131"/>
    <mergeCell ref="A126:B126"/>
    <mergeCell ref="C126:K126"/>
    <mergeCell ref="A127:B127"/>
    <mergeCell ref="C127:K127"/>
    <mergeCell ref="A128:B128"/>
    <mergeCell ref="C128:K128"/>
    <mergeCell ref="A122:K122"/>
    <mergeCell ref="A123:B123"/>
    <mergeCell ref="C123:K123"/>
    <mergeCell ref="A124:B124"/>
    <mergeCell ref="C124:K124"/>
    <mergeCell ref="A125:B125"/>
    <mergeCell ref="C125:K125"/>
    <mergeCell ref="A142:B142"/>
    <mergeCell ref="C142:K142"/>
    <mergeCell ref="A143:B143"/>
    <mergeCell ref="C143:K143"/>
    <mergeCell ref="A144:B144"/>
    <mergeCell ref="C144:K144"/>
    <mergeCell ref="A139:B139"/>
    <mergeCell ref="C139:K139"/>
    <mergeCell ref="A140:B140"/>
    <mergeCell ref="C140:K140"/>
    <mergeCell ref="A141:B141"/>
    <mergeCell ref="C141:K141"/>
    <mergeCell ref="A135:K135"/>
    <mergeCell ref="A136:B136"/>
    <mergeCell ref="C136:K136"/>
    <mergeCell ref="A137:B137"/>
    <mergeCell ref="C137:K137"/>
    <mergeCell ref="A138:B138"/>
    <mergeCell ref="C138:K138"/>
    <mergeCell ref="A155:B155"/>
    <mergeCell ref="C155:K155"/>
    <mergeCell ref="A156:B156"/>
    <mergeCell ref="C156:K156"/>
    <mergeCell ref="A157:B157"/>
    <mergeCell ref="C157:K157"/>
    <mergeCell ref="A152:B152"/>
    <mergeCell ref="C152:K152"/>
    <mergeCell ref="A153:B153"/>
    <mergeCell ref="C153:K153"/>
    <mergeCell ref="A154:B154"/>
    <mergeCell ref="C154:K154"/>
    <mergeCell ref="A148:K148"/>
    <mergeCell ref="A149:B149"/>
    <mergeCell ref="C149:K149"/>
    <mergeCell ref="A150:B150"/>
    <mergeCell ref="C150:K150"/>
    <mergeCell ref="A151:B151"/>
    <mergeCell ref="C151:K151"/>
    <mergeCell ref="A168:B168"/>
    <mergeCell ref="C168:K168"/>
    <mergeCell ref="A169:B169"/>
    <mergeCell ref="C169:K169"/>
    <mergeCell ref="A170:B170"/>
    <mergeCell ref="C170:K170"/>
    <mergeCell ref="A165:B165"/>
    <mergeCell ref="C165:K165"/>
    <mergeCell ref="A166:B166"/>
    <mergeCell ref="C166:K166"/>
    <mergeCell ref="A167:B167"/>
    <mergeCell ref="C167:K167"/>
    <mergeCell ref="A161:K161"/>
    <mergeCell ref="A162:B162"/>
    <mergeCell ref="C162:K162"/>
    <mergeCell ref="A163:B163"/>
    <mergeCell ref="C163:K163"/>
    <mergeCell ref="A164:B164"/>
    <mergeCell ref="C164:K164"/>
    <mergeCell ref="A181:B181"/>
    <mergeCell ref="C181:K181"/>
    <mergeCell ref="A182:B182"/>
    <mergeCell ref="C182:K182"/>
    <mergeCell ref="A183:B183"/>
    <mergeCell ref="C183:K183"/>
    <mergeCell ref="A178:B178"/>
    <mergeCell ref="C178:K178"/>
    <mergeCell ref="A179:B179"/>
    <mergeCell ref="C179:K179"/>
    <mergeCell ref="A180:B180"/>
    <mergeCell ref="C180:K180"/>
    <mergeCell ref="A174:K174"/>
    <mergeCell ref="A175:B175"/>
    <mergeCell ref="C175:K175"/>
    <mergeCell ref="A176:B176"/>
    <mergeCell ref="C176:K176"/>
    <mergeCell ref="A177:B177"/>
    <mergeCell ref="C177:K177"/>
    <mergeCell ref="A194:B194"/>
    <mergeCell ref="C194:K194"/>
    <mergeCell ref="A195:B195"/>
    <mergeCell ref="C195:K195"/>
    <mergeCell ref="A196:B196"/>
    <mergeCell ref="C196:K196"/>
    <mergeCell ref="A191:B191"/>
    <mergeCell ref="C191:K191"/>
    <mergeCell ref="A192:B192"/>
    <mergeCell ref="C192:K192"/>
    <mergeCell ref="A193:B193"/>
    <mergeCell ref="C193:K193"/>
    <mergeCell ref="A187:K187"/>
    <mergeCell ref="A188:B188"/>
    <mergeCell ref="C188:K188"/>
    <mergeCell ref="A189:B189"/>
    <mergeCell ref="C189:K189"/>
    <mergeCell ref="A190:B190"/>
    <mergeCell ref="C190:K190"/>
    <mergeCell ref="A207:B207"/>
    <mergeCell ref="C207:K207"/>
    <mergeCell ref="A208:B208"/>
    <mergeCell ref="C208:K208"/>
    <mergeCell ref="A209:B209"/>
    <mergeCell ref="C209:K209"/>
    <mergeCell ref="A204:B204"/>
    <mergeCell ref="C204:K204"/>
    <mergeCell ref="A205:B205"/>
    <mergeCell ref="C205:K205"/>
    <mergeCell ref="A206:B206"/>
    <mergeCell ref="C206:K206"/>
    <mergeCell ref="A200:K200"/>
    <mergeCell ref="A201:B201"/>
    <mergeCell ref="C201:K201"/>
    <mergeCell ref="A202:B202"/>
    <mergeCell ref="C202:K202"/>
    <mergeCell ref="A203:B203"/>
    <mergeCell ref="C203:K203"/>
    <mergeCell ref="A220:B220"/>
    <mergeCell ref="C220:K220"/>
    <mergeCell ref="A221:B221"/>
    <mergeCell ref="C221:K221"/>
    <mergeCell ref="A222:B222"/>
    <mergeCell ref="C222:K222"/>
    <mergeCell ref="A217:B217"/>
    <mergeCell ref="C217:K217"/>
    <mergeCell ref="A218:B218"/>
    <mergeCell ref="C218:K218"/>
    <mergeCell ref="A219:B219"/>
    <mergeCell ref="C219:K219"/>
    <mergeCell ref="A213:K213"/>
    <mergeCell ref="A214:B214"/>
    <mergeCell ref="C214:K214"/>
    <mergeCell ref="A215:B215"/>
    <mergeCell ref="C215:K215"/>
    <mergeCell ref="A216:B216"/>
    <mergeCell ref="C216:K216"/>
    <mergeCell ref="A233:B233"/>
    <mergeCell ref="C233:K233"/>
    <mergeCell ref="A234:B234"/>
    <mergeCell ref="C234:K234"/>
    <mergeCell ref="A235:B235"/>
    <mergeCell ref="C235:K235"/>
    <mergeCell ref="A230:B230"/>
    <mergeCell ref="C230:K230"/>
    <mergeCell ref="A231:B231"/>
    <mergeCell ref="C231:K231"/>
    <mergeCell ref="A232:B232"/>
    <mergeCell ref="C232:K232"/>
    <mergeCell ref="A226:K226"/>
    <mergeCell ref="A227:B227"/>
    <mergeCell ref="C227:K227"/>
    <mergeCell ref="A228:B228"/>
    <mergeCell ref="C228:K228"/>
    <mergeCell ref="A229:B229"/>
    <mergeCell ref="C229:K229"/>
    <mergeCell ref="A246:B246"/>
    <mergeCell ref="C246:K246"/>
    <mergeCell ref="A247:B247"/>
    <mergeCell ref="C247:K247"/>
    <mergeCell ref="A248:B248"/>
    <mergeCell ref="C248:K248"/>
    <mergeCell ref="A243:B243"/>
    <mergeCell ref="C243:K243"/>
    <mergeCell ref="A244:B244"/>
    <mergeCell ref="C244:K244"/>
    <mergeCell ref="A245:B245"/>
    <mergeCell ref="C245:K245"/>
    <mergeCell ref="A239:K239"/>
    <mergeCell ref="A240:B240"/>
    <mergeCell ref="C240:K240"/>
    <mergeCell ref="A241:B241"/>
    <mergeCell ref="C241:K241"/>
    <mergeCell ref="A242:B242"/>
    <mergeCell ref="C242:K242"/>
    <mergeCell ref="A259:B259"/>
    <mergeCell ref="C259:K259"/>
    <mergeCell ref="A260:B260"/>
    <mergeCell ref="C260:K260"/>
    <mergeCell ref="A261:B261"/>
    <mergeCell ref="C261:K261"/>
    <mergeCell ref="A256:B256"/>
    <mergeCell ref="C256:K256"/>
    <mergeCell ref="A257:B257"/>
    <mergeCell ref="C257:K257"/>
    <mergeCell ref="A258:B258"/>
    <mergeCell ref="C258:K258"/>
    <mergeCell ref="A252:K252"/>
    <mergeCell ref="A253:B253"/>
    <mergeCell ref="C253:K253"/>
    <mergeCell ref="A254:B254"/>
    <mergeCell ref="C254:K254"/>
    <mergeCell ref="A255:B255"/>
    <mergeCell ref="C255:K255"/>
    <mergeCell ref="A272:B272"/>
    <mergeCell ref="C272:K272"/>
    <mergeCell ref="A273:B273"/>
    <mergeCell ref="C273:K273"/>
    <mergeCell ref="A274:B274"/>
    <mergeCell ref="C274:K274"/>
    <mergeCell ref="A269:B269"/>
    <mergeCell ref="C269:K269"/>
    <mergeCell ref="A270:B270"/>
    <mergeCell ref="C270:K270"/>
    <mergeCell ref="A271:B271"/>
    <mergeCell ref="C271:K271"/>
    <mergeCell ref="A265:K265"/>
    <mergeCell ref="A266:B266"/>
    <mergeCell ref="C266:K266"/>
    <mergeCell ref="A267:B267"/>
    <mergeCell ref="C267:K267"/>
    <mergeCell ref="A268:B268"/>
    <mergeCell ref="C268:K268"/>
    <mergeCell ref="A285:B285"/>
    <mergeCell ref="C285:K285"/>
    <mergeCell ref="A286:B286"/>
    <mergeCell ref="C286:K286"/>
    <mergeCell ref="A287:B287"/>
    <mergeCell ref="C287:K287"/>
    <mergeCell ref="A282:B282"/>
    <mergeCell ref="C282:K282"/>
    <mergeCell ref="A283:B283"/>
    <mergeCell ref="C283:K283"/>
    <mergeCell ref="A284:B284"/>
    <mergeCell ref="C284:K284"/>
    <mergeCell ref="A278:K278"/>
    <mergeCell ref="A279:B279"/>
    <mergeCell ref="C279:K279"/>
    <mergeCell ref="A280:B280"/>
    <mergeCell ref="C280:K280"/>
    <mergeCell ref="A281:B281"/>
    <mergeCell ref="C281:K281"/>
    <mergeCell ref="A298:B298"/>
    <mergeCell ref="C298:K298"/>
    <mergeCell ref="A299:B299"/>
    <mergeCell ref="C299:K299"/>
    <mergeCell ref="A300:B300"/>
    <mergeCell ref="C300:K300"/>
    <mergeCell ref="A295:B295"/>
    <mergeCell ref="C295:K295"/>
    <mergeCell ref="A296:B296"/>
    <mergeCell ref="C296:K296"/>
    <mergeCell ref="A297:B297"/>
    <mergeCell ref="C297:K297"/>
    <mergeCell ref="A291:K291"/>
    <mergeCell ref="A292:B292"/>
    <mergeCell ref="C292:K292"/>
    <mergeCell ref="A293:B293"/>
    <mergeCell ref="C293:K293"/>
    <mergeCell ref="A294:B294"/>
    <mergeCell ref="C294:K294"/>
    <mergeCell ref="A311:B311"/>
    <mergeCell ref="C311:K311"/>
    <mergeCell ref="A312:B312"/>
    <mergeCell ref="C312:K312"/>
    <mergeCell ref="A313:B313"/>
    <mergeCell ref="C313:K313"/>
    <mergeCell ref="A308:B308"/>
    <mergeCell ref="C308:K308"/>
    <mergeCell ref="A309:B309"/>
    <mergeCell ref="C309:K309"/>
    <mergeCell ref="A310:B310"/>
    <mergeCell ref="C310:K310"/>
    <mergeCell ref="A304:K304"/>
    <mergeCell ref="A305:B305"/>
    <mergeCell ref="C305:K305"/>
    <mergeCell ref="A306:B306"/>
    <mergeCell ref="C306:K306"/>
    <mergeCell ref="A307:B307"/>
    <mergeCell ref="C307:K307"/>
    <mergeCell ref="A324:B324"/>
    <mergeCell ref="C324:K324"/>
    <mergeCell ref="A325:B325"/>
    <mergeCell ref="C325:K325"/>
    <mergeCell ref="A326:B326"/>
    <mergeCell ref="C326:K326"/>
    <mergeCell ref="A321:B321"/>
    <mergeCell ref="C321:K321"/>
    <mergeCell ref="A322:B322"/>
    <mergeCell ref="C322:K322"/>
    <mergeCell ref="A323:B323"/>
    <mergeCell ref="C323:K323"/>
    <mergeCell ref="A317:K317"/>
    <mergeCell ref="A318:B318"/>
    <mergeCell ref="C318:K318"/>
    <mergeCell ref="A319:B319"/>
    <mergeCell ref="C319:K319"/>
    <mergeCell ref="A320:B320"/>
    <mergeCell ref="C320:K320"/>
    <mergeCell ref="A337:B337"/>
    <mergeCell ref="C337:K337"/>
    <mergeCell ref="A338:B338"/>
    <mergeCell ref="C338:K338"/>
    <mergeCell ref="A339:B339"/>
    <mergeCell ref="C339:K339"/>
    <mergeCell ref="A334:B334"/>
    <mergeCell ref="C334:K334"/>
    <mergeCell ref="A335:B335"/>
    <mergeCell ref="C335:K335"/>
    <mergeCell ref="A336:B336"/>
    <mergeCell ref="C336:K336"/>
    <mergeCell ref="A330:K330"/>
    <mergeCell ref="A331:B331"/>
    <mergeCell ref="C331:K331"/>
    <mergeCell ref="A332:B332"/>
    <mergeCell ref="C332:K332"/>
    <mergeCell ref="A333:B333"/>
    <mergeCell ref="C333:K333"/>
    <mergeCell ref="A350:B350"/>
    <mergeCell ref="C350:K350"/>
    <mergeCell ref="A351:B351"/>
    <mergeCell ref="C351:K351"/>
    <mergeCell ref="A352:B352"/>
    <mergeCell ref="C352:K352"/>
    <mergeCell ref="A347:B347"/>
    <mergeCell ref="C347:K347"/>
    <mergeCell ref="A348:B348"/>
    <mergeCell ref="C348:K348"/>
    <mergeCell ref="A349:B349"/>
    <mergeCell ref="C349:K349"/>
    <mergeCell ref="A343:K343"/>
    <mergeCell ref="A344:B344"/>
    <mergeCell ref="C344:K344"/>
    <mergeCell ref="A345:B345"/>
    <mergeCell ref="C345:K345"/>
    <mergeCell ref="A346:B346"/>
    <mergeCell ref="C346:K346"/>
    <mergeCell ref="A363:B363"/>
    <mergeCell ref="C363:K363"/>
    <mergeCell ref="A364:B364"/>
    <mergeCell ref="C364:K364"/>
    <mergeCell ref="A365:B365"/>
    <mergeCell ref="C365:K365"/>
    <mergeCell ref="A360:B360"/>
    <mergeCell ref="C360:K360"/>
    <mergeCell ref="A361:B361"/>
    <mergeCell ref="C361:K361"/>
    <mergeCell ref="A362:B362"/>
    <mergeCell ref="C362:K362"/>
    <mergeCell ref="A356:K356"/>
    <mergeCell ref="A357:B357"/>
    <mergeCell ref="C357:K357"/>
    <mergeCell ref="A358:B358"/>
    <mergeCell ref="C358:K358"/>
    <mergeCell ref="A359:B359"/>
    <mergeCell ref="C359:K359"/>
    <mergeCell ref="A376:B376"/>
    <mergeCell ref="C376:K376"/>
    <mergeCell ref="A377:B377"/>
    <mergeCell ref="C377:K377"/>
    <mergeCell ref="A378:B378"/>
    <mergeCell ref="C378:K378"/>
    <mergeCell ref="A373:B373"/>
    <mergeCell ref="C373:K373"/>
    <mergeCell ref="A374:B374"/>
    <mergeCell ref="C374:K374"/>
    <mergeCell ref="A375:B375"/>
    <mergeCell ref="C375:K375"/>
    <mergeCell ref="A369:K369"/>
    <mergeCell ref="A370:B370"/>
    <mergeCell ref="C370:K370"/>
    <mergeCell ref="A371:B371"/>
    <mergeCell ref="C371:K371"/>
    <mergeCell ref="A372:B372"/>
    <mergeCell ref="C372:K372"/>
    <mergeCell ref="A390:B390"/>
    <mergeCell ref="C390:K390"/>
    <mergeCell ref="A391:B391"/>
    <mergeCell ref="C391:K391"/>
    <mergeCell ref="A392:B392"/>
    <mergeCell ref="C392:K392"/>
    <mergeCell ref="A387:B387"/>
    <mergeCell ref="C387:K387"/>
    <mergeCell ref="A388:B388"/>
    <mergeCell ref="C388:K388"/>
    <mergeCell ref="A389:B389"/>
    <mergeCell ref="C389:K389"/>
    <mergeCell ref="A383:K383"/>
    <mergeCell ref="A384:B384"/>
    <mergeCell ref="C384:K384"/>
    <mergeCell ref="A385:B385"/>
    <mergeCell ref="C385:K385"/>
    <mergeCell ref="A386:B386"/>
    <mergeCell ref="C386:K386"/>
    <mergeCell ref="A412:B412"/>
    <mergeCell ref="C412:K412"/>
    <mergeCell ref="A413:B413"/>
    <mergeCell ref="C413:K413"/>
    <mergeCell ref="A414:B414"/>
    <mergeCell ref="C414:K414"/>
    <mergeCell ref="A409:B409"/>
    <mergeCell ref="C409:K409"/>
    <mergeCell ref="A410:B410"/>
    <mergeCell ref="C410:K410"/>
    <mergeCell ref="A411:B411"/>
    <mergeCell ref="C411:K411"/>
    <mergeCell ref="A405:K405"/>
    <mergeCell ref="A406:B406"/>
    <mergeCell ref="C406:K406"/>
    <mergeCell ref="A407:B407"/>
    <mergeCell ref="C407:K407"/>
    <mergeCell ref="A408:B408"/>
    <mergeCell ref="C408:K408"/>
    <mergeCell ref="A432:B432"/>
    <mergeCell ref="C432:K432"/>
    <mergeCell ref="A433:B433"/>
    <mergeCell ref="C433:K433"/>
    <mergeCell ref="A434:B434"/>
    <mergeCell ref="C434:K434"/>
    <mergeCell ref="A429:B429"/>
    <mergeCell ref="C429:K429"/>
    <mergeCell ref="A430:B430"/>
    <mergeCell ref="C430:K430"/>
    <mergeCell ref="A431:B431"/>
    <mergeCell ref="C431:K431"/>
    <mergeCell ref="A425:K425"/>
    <mergeCell ref="A426:B426"/>
    <mergeCell ref="C426:K426"/>
    <mergeCell ref="A427:B427"/>
    <mergeCell ref="C427:K427"/>
    <mergeCell ref="A428:B428"/>
    <mergeCell ref="C428:K428"/>
    <mergeCell ref="A445:B445"/>
    <mergeCell ref="C445:K445"/>
    <mergeCell ref="A446:B446"/>
    <mergeCell ref="C446:K446"/>
    <mergeCell ref="A447:B447"/>
    <mergeCell ref="C447:K447"/>
    <mergeCell ref="A442:B442"/>
    <mergeCell ref="C442:K442"/>
    <mergeCell ref="A443:B443"/>
    <mergeCell ref="C443:K443"/>
    <mergeCell ref="A444:B444"/>
    <mergeCell ref="C444:K444"/>
    <mergeCell ref="A438:K438"/>
    <mergeCell ref="A439:B439"/>
    <mergeCell ref="C439:K439"/>
    <mergeCell ref="A440:B440"/>
    <mergeCell ref="C440:K440"/>
    <mergeCell ref="A441:B441"/>
    <mergeCell ref="C441:K441"/>
    <mergeCell ref="A458:B458"/>
    <mergeCell ref="C458:K458"/>
    <mergeCell ref="A459:B459"/>
    <mergeCell ref="C459:K459"/>
    <mergeCell ref="A460:B460"/>
    <mergeCell ref="C460:K460"/>
    <mergeCell ref="A455:B455"/>
    <mergeCell ref="C455:K455"/>
    <mergeCell ref="A456:B456"/>
    <mergeCell ref="C456:K456"/>
    <mergeCell ref="A457:B457"/>
    <mergeCell ref="C457:K457"/>
    <mergeCell ref="A451:K451"/>
    <mergeCell ref="A452:B452"/>
    <mergeCell ref="C452:K452"/>
    <mergeCell ref="A453:B453"/>
    <mergeCell ref="C453:K453"/>
    <mergeCell ref="A454:B454"/>
    <mergeCell ref="C454:K454"/>
    <mergeCell ref="A471:B471"/>
    <mergeCell ref="C471:K471"/>
    <mergeCell ref="A472:B472"/>
    <mergeCell ref="C472:K472"/>
    <mergeCell ref="A473:B473"/>
    <mergeCell ref="C473:K473"/>
    <mergeCell ref="A468:B468"/>
    <mergeCell ref="C468:K468"/>
    <mergeCell ref="A469:B469"/>
    <mergeCell ref="C469:K469"/>
    <mergeCell ref="A470:B470"/>
    <mergeCell ref="C470:K470"/>
    <mergeCell ref="A464:K464"/>
    <mergeCell ref="A465:B465"/>
    <mergeCell ref="C465:K465"/>
    <mergeCell ref="A466:B466"/>
    <mergeCell ref="C466:K466"/>
    <mergeCell ref="A467:B467"/>
    <mergeCell ref="C467:K467"/>
    <mergeCell ref="A518:B518"/>
    <mergeCell ref="C518:K518"/>
    <mergeCell ref="A519:B519"/>
    <mergeCell ref="C519:K519"/>
    <mergeCell ref="A520:B520"/>
    <mergeCell ref="C520:K520"/>
    <mergeCell ref="A515:B515"/>
    <mergeCell ref="C515:K515"/>
    <mergeCell ref="A516:B516"/>
    <mergeCell ref="C516:K516"/>
    <mergeCell ref="A517:B517"/>
    <mergeCell ref="C517:K517"/>
    <mergeCell ref="A511:K511"/>
    <mergeCell ref="A512:B512"/>
    <mergeCell ref="C512:K512"/>
    <mergeCell ref="A513:B513"/>
    <mergeCell ref="C513:K513"/>
    <mergeCell ref="A514:B514"/>
    <mergeCell ref="C514:K514"/>
    <mergeCell ref="A543:B543"/>
    <mergeCell ref="C543:K543"/>
    <mergeCell ref="A544:B544"/>
    <mergeCell ref="C544:K544"/>
    <mergeCell ref="A545:B545"/>
    <mergeCell ref="C545:K545"/>
    <mergeCell ref="A540:B540"/>
    <mergeCell ref="C540:K540"/>
    <mergeCell ref="A541:B541"/>
    <mergeCell ref="C541:K541"/>
    <mergeCell ref="A542:B542"/>
    <mergeCell ref="C542:K542"/>
    <mergeCell ref="A536:K536"/>
    <mergeCell ref="A537:B537"/>
    <mergeCell ref="C537:K537"/>
    <mergeCell ref="A538:B538"/>
    <mergeCell ref="C538:K538"/>
    <mergeCell ref="A539:B539"/>
    <mergeCell ref="C539:K539"/>
    <mergeCell ref="A556:B556"/>
    <mergeCell ref="C556:K556"/>
    <mergeCell ref="A557:B557"/>
    <mergeCell ref="C557:K557"/>
    <mergeCell ref="A558:B558"/>
    <mergeCell ref="C558:K558"/>
    <mergeCell ref="A553:B553"/>
    <mergeCell ref="C553:K553"/>
    <mergeCell ref="A554:B554"/>
    <mergeCell ref="C554:K554"/>
    <mergeCell ref="A555:B555"/>
    <mergeCell ref="C555:K555"/>
    <mergeCell ref="A549:K549"/>
    <mergeCell ref="A550:B550"/>
    <mergeCell ref="C550:K550"/>
    <mergeCell ref="A551:B551"/>
    <mergeCell ref="C551:K551"/>
    <mergeCell ref="A552:B552"/>
    <mergeCell ref="C552:K552"/>
    <mergeCell ref="A572:B572"/>
    <mergeCell ref="C572:K572"/>
    <mergeCell ref="A573:B573"/>
    <mergeCell ref="C573:K573"/>
    <mergeCell ref="A574:B574"/>
    <mergeCell ref="C574:K574"/>
    <mergeCell ref="A569:B569"/>
    <mergeCell ref="C569:K569"/>
    <mergeCell ref="A570:B570"/>
    <mergeCell ref="C570:K570"/>
    <mergeCell ref="A571:B571"/>
    <mergeCell ref="C571:K571"/>
    <mergeCell ref="A565:K565"/>
    <mergeCell ref="A566:B566"/>
    <mergeCell ref="C566:K566"/>
    <mergeCell ref="A567:B567"/>
    <mergeCell ref="C567:K567"/>
    <mergeCell ref="A568:B568"/>
    <mergeCell ref="C568:K568"/>
    <mergeCell ref="A588:B588"/>
    <mergeCell ref="C588:K588"/>
    <mergeCell ref="A589:B589"/>
    <mergeCell ref="C589:K589"/>
    <mergeCell ref="A590:B590"/>
    <mergeCell ref="C590:K590"/>
    <mergeCell ref="A585:B585"/>
    <mergeCell ref="C585:K585"/>
    <mergeCell ref="A586:B586"/>
    <mergeCell ref="C586:K586"/>
    <mergeCell ref="A587:B587"/>
    <mergeCell ref="C587:K587"/>
    <mergeCell ref="A581:K581"/>
    <mergeCell ref="A582:B582"/>
    <mergeCell ref="C582:K582"/>
    <mergeCell ref="A583:B583"/>
    <mergeCell ref="C583:K583"/>
    <mergeCell ref="A584:B584"/>
    <mergeCell ref="C584:K584"/>
    <mergeCell ref="A604:B604"/>
    <mergeCell ref="C604:K604"/>
    <mergeCell ref="A605:B605"/>
    <mergeCell ref="C605:K605"/>
    <mergeCell ref="A606:B606"/>
    <mergeCell ref="C606:K606"/>
    <mergeCell ref="A601:B601"/>
    <mergeCell ref="C601:K601"/>
    <mergeCell ref="A602:B602"/>
    <mergeCell ref="C602:K602"/>
    <mergeCell ref="A603:B603"/>
    <mergeCell ref="C603:K603"/>
    <mergeCell ref="A597:K597"/>
    <mergeCell ref="A598:B598"/>
    <mergeCell ref="C598:K598"/>
    <mergeCell ref="A599:B599"/>
    <mergeCell ref="C599:K599"/>
    <mergeCell ref="A600:B600"/>
    <mergeCell ref="C600:K600"/>
    <mergeCell ref="A630:B630"/>
    <mergeCell ref="C630:K630"/>
    <mergeCell ref="A631:B631"/>
    <mergeCell ref="C631:K631"/>
    <mergeCell ref="A632:B632"/>
    <mergeCell ref="C632:K632"/>
    <mergeCell ref="A627:B627"/>
    <mergeCell ref="C627:K627"/>
    <mergeCell ref="A628:B628"/>
    <mergeCell ref="C628:K628"/>
    <mergeCell ref="A629:B629"/>
    <mergeCell ref="C629:K629"/>
    <mergeCell ref="A623:K623"/>
    <mergeCell ref="A624:B624"/>
    <mergeCell ref="C624:K624"/>
    <mergeCell ref="A625:B625"/>
    <mergeCell ref="C625:K625"/>
    <mergeCell ref="A626:B626"/>
    <mergeCell ref="C626:K626"/>
    <mergeCell ref="A650:B650"/>
    <mergeCell ref="C650:K650"/>
    <mergeCell ref="A651:B651"/>
    <mergeCell ref="C651:K651"/>
    <mergeCell ref="A652:B652"/>
    <mergeCell ref="C652:K652"/>
    <mergeCell ref="A647:B647"/>
    <mergeCell ref="C647:K647"/>
    <mergeCell ref="A648:B648"/>
    <mergeCell ref="C648:K648"/>
    <mergeCell ref="A649:B649"/>
    <mergeCell ref="C649:K649"/>
    <mergeCell ref="A643:K643"/>
    <mergeCell ref="A644:B644"/>
    <mergeCell ref="C644:K644"/>
    <mergeCell ref="A645:B645"/>
    <mergeCell ref="C645:K645"/>
    <mergeCell ref="A646:B646"/>
    <mergeCell ref="C646:K646"/>
    <mergeCell ref="A671:B671"/>
    <mergeCell ref="C671:K671"/>
    <mergeCell ref="A672:B672"/>
    <mergeCell ref="C672:K672"/>
    <mergeCell ref="A673:B673"/>
    <mergeCell ref="C673:K673"/>
    <mergeCell ref="A668:B668"/>
    <mergeCell ref="C668:K668"/>
    <mergeCell ref="A669:B669"/>
    <mergeCell ref="C669:K669"/>
    <mergeCell ref="A670:B670"/>
    <mergeCell ref="C670:K670"/>
    <mergeCell ref="A664:K664"/>
    <mergeCell ref="A665:B665"/>
    <mergeCell ref="C665:K665"/>
    <mergeCell ref="A666:B666"/>
    <mergeCell ref="C666:K666"/>
    <mergeCell ref="A667:B667"/>
    <mergeCell ref="C667:K667"/>
    <mergeCell ref="A688:B688"/>
    <mergeCell ref="C688:K688"/>
    <mergeCell ref="A689:B689"/>
    <mergeCell ref="C689:K689"/>
    <mergeCell ref="A690:B690"/>
    <mergeCell ref="C690:K690"/>
    <mergeCell ref="A685:B685"/>
    <mergeCell ref="C685:K685"/>
    <mergeCell ref="A686:B686"/>
    <mergeCell ref="C686:K686"/>
    <mergeCell ref="A687:B687"/>
    <mergeCell ref="C687:K687"/>
    <mergeCell ref="A681:K681"/>
    <mergeCell ref="A682:B682"/>
    <mergeCell ref="C682:K682"/>
    <mergeCell ref="A683:B683"/>
    <mergeCell ref="C683:K683"/>
    <mergeCell ref="A684:B684"/>
    <mergeCell ref="C684:K684"/>
    <mergeCell ref="A701:B701"/>
    <mergeCell ref="C701:K701"/>
    <mergeCell ref="A702:B702"/>
    <mergeCell ref="C702:K702"/>
    <mergeCell ref="A703:B703"/>
    <mergeCell ref="C703:K703"/>
    <mergeCell ref="A698:B698"/>
    <mergeCell ref="C698:K698"/>
    <mergeCell ref="A699:B699"/>
    <mergeCell ref="C699:K699"/>
    <mergeCell ref="A700:B700"/>
    <mergeCell ref="C700:K700"/>
    <mergeCell ref="A694:K694"/>
    <mergeCell ref="A695:B695"/>
    <mergeCell ref="C695:K695"/>
    <mergeCell ref="A696:B696"/>
    <mergeCell ref="C696:K696"/>
    <mergeCell ref="A697:B697"/>
    <mergeCell ref="C697:K697"/>
    <mergeCell ref="A716:B716"/>
    <mergeCell ref="C716:K716"/>
    <mergeCell ref="A717:B717"/>
    <mergeCell ref="C717:K717"/>
    <mergeCell ref="A718:B718"/>
    <mergeCell ref="C718:K718"/>
    <mergeCell ref="A713:B713"/>
    <mergeCell ref="C713:K713"/>
    <mergeCell ref="A714:B714"/>
    <mergeCell ref="C714:K714"/>
    <mergeCell ref="A715:B715"/>
    <mergeCell ref="C715:K715"/>
    <mergeCell ref="A709:K709"/>
    <mergeCell ref="A710:B710"/>
    <mergeCell ref="C710:K710"/>
    <mergeCell ref="A711:B711"/>
    <mergeCell ref="C711:K711"/>
    <mergeCell ref="A712:B712"/>
    <mergeCell ref="C712:K712"/>
    <mergeCell ref="A731:B731"/>
    <mergeCell ref="C731:K731"/>
    <mergeCell ref="A732:B732"/>
    <mergeCell ref="C732:K732"/>
    <mergeCell ref="A733:B733"/>
    <mergeCell ref="C733:K733"/>
    <mergeCell ref="A728:B728"/>
    <mergeCell ref="C728:K728"/>
    <mergeCell ref="A729:B729"/>
    <mergeCell ref="C729:K729"/>
    <mergeCell ref="A730:B730"/>
    <mergeCell ref="C730:K730"/>
    <mergeCell ref="A724:K724"/>
    <mergeCell ref="A725:B725"/>
    <mergeCell ref="C725:K725"/>
    <mergeCell ref="A726:B726"/>
    <mergeCell ref="C726:K726"/>
    <mergeCell ref="A727:B727"/>
    <mergeCell ref="C727:K727"/>
    <mergeCell ref="A746:B746"/>
    <mergeCell ref="C746:K746"/>
    <mergeCell ref="A747:B747"/>
    <mergeCell ref="C747:K747"/>
    <mergeCell ref="A748:B748"/>
    <mergeCell ref="C748:K748"/>
    <mergeCell ref="A743:B743"/>
    <mergeCell ref="C743:K743"/>
    <mergeCell ref="A744:B744"/>
    <mergeCell ref="C744:K744"/>
    <mergeCell ref="A745:B745"/>
    <mergeCell ref="C745:K745"/>
    <mergeCell ref="A739:K739"/>
    <mergeCell ref="A740:B740"/>
    <mergeCell ref="C740:K740"/>
    <mergeCell ref="A741:B741"/>
    <mergeCell ref="C741:K741"/>
    <mergeCell ref="A742:B742"/>
    <mergeCell ref="C742:K742"/>
    <mergeCell ref="A761:B761"/>
    <mergeCell ref="C761:K761"/>
    <mergeCell ref="A762:B762"/>
    <mergeCell ref="C762:K762"/>
    <mergeCell ref="A763:B763"/>
    <mergeCell ref="C763:K763"/>
    <mergeCell ref="A758:B758"/>
    <mergeCell ref="C758:K758"/>
    <mergeCell ref="A759:B759"/>
    <mergeCell ref="C759:K759"/>
    <mergeCell ref="A760:B760"/>
    <mergeCell ref="C760:K760"/>
    <mergeCell ref="A754:K754"/>
    <mergeCell ref="A755:B755"/>
    <mergeCell ref="C755:K755"/>
    <mergeCell ref="A756:B756"/>
    <mergeCell ref="C756:K756"/>
    <mergeCell ref="A757:B757"/>
    <mergeCell ref="C757:K757"/>
    <mergeCell ref="A776:B776"/>
    <mergeCell ref="C776:K776"/>
    <mergeCell ref="A777:B777"/>
    <mergeCell ref="C777:K777"/>
    <mergeCell ref="A778:B778"/>
    <mergeCell ref="C778:K778"/>
    <mergeCell ref="A773:B773"/>
    <mergeCell ref="C773:K773"/>
    <mergeCell ref="A774:B774"/>
    <mergeCell ref="C774:K774"/>
    <mergeCell ref="A775:B775"/>
    <mergeCell ref="C775:K775"/>
    <mergeCell ref="A769:K769"/>
    <mergeCell ref="A770:B770"/>
    <mergeCell ref="C770:K770"/>
    <mergeCell ref="A771:B771"/>
    <mergeCell ref="C771:K771"/>
    <mergeCell ref="A772:B772"/>
    <mergeCell ref="C772:K772"/>
    <mergeCell ref="A791:B791"/>
    <mergeCell ref="C791:K791"/>
    <mergeCell ref="A792:B792"/>
    <mergeCell ref="C792:K792"/>
    <mergeCell ref="A793:B793"/>
    <mergeCell ref="C793:K793"/>
    <mergeCell ref="A788:B788"/>
    <mergeCell ref="C788:K788"/>
    <mergeCell ref="A789:B789"/>
    <mergeCell ref="C789:K789"/>
    <mergeCell ref="A790:B790"/>
    <mergeCell ref="C790:K790"/>
    <mergeCell ref="A784:K784"/>
    <mergeCell ref="A785:B785"/>
    <mergeCell ref="C785:K785"/>
    <mergeCell ref="A786:B786"/>
    <mergeCell ref="C786:K786"/>
    <mergeCell ref="A787:B787"/>
    <mergeCell ref="C787:K787"/>
    <mergeCell ref="A807:B807"/>
    <mergeCell ref="C807:K807"/>
    <mergeCell ref="A808:B808"/>
    <mergeCell ref="C808:K808"/>
    <mergeCell ref="A809:B809"/>
    <mergeCell ref="C809:K809"/>
    <mergeCell ref="A804:B804"/>
    <mergeCell ref="C804:K804"/>
    <mergeCell ref="A805:B805"/>
    <mergeCell ref="C805:K805"/>
    <mergeCell ref="A806:B806"/>
    <mergeCell ref="C806:K806"/>
    <mergeCell ref="A800:K800"/>
    <mergeCell ref="A801:B801"/>
    <mergeCell ref="C801:K801"/>
    <mergeCell ref="A802:B802"/>
    <mergeCell ref="C802:K802"/>
    <mergeCell ref="A803:B803"/>
    <mergeCell ref="C803:K803"/>
    <mergeCell ref="A820:B820"/>
    <mergeCell ref="C820:K820"/>
    <mergeCell ref="A821:B821"/>
    <mergeCell ref="C821:K821"/>
    <mergeCell ref="A822:B822"/>
    <mergeCell ref="C822:K822"/>
    <mergeCell ref="A817:B817"/>
    <mergeCell ref="C817:K817"/>
    <mergeCell ref="A818:B818"/>
    <mergeCell ref="C818:K818"/>
    <mergeCell ref="A819:B819"/>
    <mergeCell ref="C819:K819"/>
    <mergeCell ref="A813:K813"/>
    <mergeCell ref="A814:B814"/>
    <mergeCell ref="C814:K814"/>
    <mergeCell ref="A815:B815"/>
    <mergeCell ref="C815:K815"/>
    <mergeCell ref="A816:B816"/>
    <mergeCell ref="C816:K816"/>
    <mergeCell ref="A838:B838"/>
    <mergeCell ref="C838:K838"/>
    <mergeCell ref="A839:B839"/>
    <mergeCell ref="C839:K839"/>
    <mergeCell ref="A840:B840"/>
    <mergeCell ref="C840:K840"/>
    <mergeCell ref="A835:B835"/>
    <mergeCell ref="C835:K835"/>
    <mergeCell ref="A836:B836"/>
    <mergeCell ref="C836:K836"/>
    <mergeCell ref="A837:B837"/>
    <mergeCell ref="C837:K837"/>
    <mergeCell ref="A831:K831"/>
    <mergeCell ref="A832:B832"/>
    <mergeCell ref="C832:K832"/>
    <mergeCell ref="A833:B833"/>
    <mergeCell ref="C833:K833"/>
    <mergeCell ref="A834:B834"/>
    <mergeCell ref="C834:K834"/>
    <mergeCell ref="A852:B852"/>
    <mergeCell ref="C852:K852"/>
    <mergeCell ref="A853:B853"/>
    <mergeCell ref="C853:K853"/>
    <mergeCell ref="A854:B854"/>
    <mergeCell ref="C854:K854"/>
    <mergeCell ref="A849:B849"/>
    <mergeCell ref="C849:K849"/>
    <mergeCell ref="A850:B850"/>
    <mergeCell ref="C850:K850"/>
    <mergeCell ref="A851:B851"/>
    <mergeCell ref="C851:K851"/>
    <mergeCell ref="A845:K845"/>
    <mergeCell ref="A846:B846"/>
    <mergeCell ref="C846:K846"/>
    <mergeCell ref="A847:B847"/>
    <mergeCell ref="C847:K847"/>
    <mergeCell ref="A848:B848"/>
    <mergeCell ref="C848:K848"/>
    <mergeCell ref="A866:B866"/>
    <mergeCell ref="C866:K866"/>
    <mergeCell ref="A867:B867"/>
    <mergeCell ref="C867:K867"/>
    <mergeCell ref="A868:B868"/>
    <mergeCell ref="C868:K868"/>
    <mergeCell ref="A863:B863"/>
    <mergeCell ref="C863:K863"/>
    <mergeCell ref="A864:B864"/>
    <mergeCell ref="C864:K864"/>
    <mergeCell ref="A865:B865"/>
    <mergeCell ref="C865:K865"/>
    <mergeCell ref="A859:K859"/>
    <mergeCell ref="A860:B860"/>
    <mergeCell ref="C860:K860"/>
    <mergeCell ref="A861:B861"/>
    <mergeCell ref="C861:K861"/>
    <mergeCell ref="A862:B862"/>
    <mergeCell ref="C862:K862"/>
    <mergeCell ref="A880:B880"/>
    <mergeCell ref="C880:K880"/>
    <mergeCell ref="A881:B881"/>
    <mergeCell ref="C881:K881"/>
    <mergeCell ref="A882:B882"/>
    <mergeCell ref="C882:K882"/>
    <mergeCell ref="A877:B877"/>
    <mergeCell ref="C877:K877"/>
    <mergeCell ref="A878:B878"/>
    <mergeCell ref="C878:K878"/>
    <mergeCell ref="A879:B879"/>
    <mergeCell ref="C879:K879"/>
    <mergeCell ref="A873:K873"/>
    <mergeCell ref="A874:B874"/>
    <mergeCell ref="C874:K874"/>
    <mergeCell ref="A875:B875"/>
    <mergeCell ref="C875:K875"/>
    <mergeCell ref="A876:B876"/>
    <mergeCell ref="C876:K876"/>
    <mergeCell ref="A909:B909"/>
    <mergeCell ref="C909:K909"/>
    <mergeCell ref="A910:B910"/>
    <mergeCell ref="C910:K910"/>
    <mergeCell ref="A911:B911"/>
    <mergeCell ref="C911:K911"/>
    <mergeCell ref="A906:B906"/>
    <mergeCell ref="C906:K906"/>
    <mergeCell ref="A907:B907"/>
    <mergeCell ref="C907:K907"/>
    <mergeCell ref="A908:B908"/>
    <mergeCell ref="C908:K908"/>
    <mergeCell ref="A902:K902"/>
    <mergeCell ref="A903:B903"/>
    <mergeCell ref="C903:K903"/>
    <mergeCell ref="A904:B904"/>
    <mergeCell ref="C904:K904"/>
    <mergeCell ref="A905:B905"/>
    <mergeCell ref="C905:K905"/>
    <mergeCell ref="A925:B925"/>
    <mergeCell ref="C925:K925"/>
    <mergeCell ref="A926:B926"/>
    <mergeCell ref="C926:K926"/>
    <mergeCell ref="A927:B927"/>
    <mergeCell ref="C927:K927"/>
    <mergeCell ref="A922:B922"/>
    <mergeCell ref="C922:K922"/>
    <mergeCell ref="A923:B923"/>
    <mergeCell ref="C923:K923"/>
    <mergeCell ref="A924:B924"/>
    <mergeCell ref="C924:K924"/>
    <mergeCell ref="A918:K918"/>
    <mergeCell ref="A919:B919"/>
    <mergeCell ref="C919:K919"/>
    <mergeCell ref="A920:B920"/>
    <mergeCell ref="C920:K920"/>
    <mergeCell ref="A921:B921"/>
    <mergeCell ref="C921:K921"/>
    <mergeCell ref="A938:B938"/>
    <mergeCell ref="C938:K938"/>
    <mergeCell ref="A939:B939"/>
    <mergeCell ref="C939:K939"/>
    <mergeCell ref="A940:B940"/>
    <mergeCell ref="C940:K940"/>
    <mergeCell ref="A935:B935"/>
    <mergeCell ref="C935:K935"/>
    <mergeCell ref="A936:B936"/>
    <mergeCell ref="C936:K936"/>
    <mergeCell ref="A937:B937"/>
    <mergeCell ref="C937:K937"/>
    <mergeCell ref="A931:K931"/>
    <mergeCell ref="A932:B932"/>
    <mergeCell ref="C932:K932"/>
    <mergeCell ref="A933:B933"/>
    <mergeCell ref="C933:K933"/>
    <mergeCell ref="A934:B934"/>
    <mergeCell ref="C934:K934"/>
    <mergeCell ref="A952:B952"/>
    <mergeCell ref="C952:K952"/>
    <mergeCell ref="A953:B953"/>
    <mergeCell ref="C953:K953"/>
    <mergeCell ref="A954:B954"/>
    <mergeCell ref="C954:K954"/>
    <mergeCell ref="A949:B949"/>
    <mergeCell ref="C949:K949"/>
    <mergeCell ref="A950:B950"/>
    <mergeCell ref="C950:K950"/>
    <mergeCell ref="A951:B951"/>
    <mergeCell ref="C951:K951"/>
    <mergeCell ref="A945:K945"/>
    <mergeCell ref="A946:B946"/>
    <mergeCell ref="C946:K946"/>
    <mergeCell ref="A947:B947"/>
    <mergeCell ref="C947:K947"/>
    <mergeCell ref="A948:B948"/>
    <mergeCell ref="C948:K948"/>
    <mergeCell ref="A969:B969"/>
    <mergeCell ref="C969:J969"/>
    <mergeCell ref="A970:B970"/>
    <mergeCell ref="C970:J970"/>
    <mergeCell ref="A978:J978"/>
    <mergeCell ref="A979:B979"/>
    <mergeCell ref="C979:J979"/>
    <mergeCell ref="A966:B966"/>
    <mergeCell ref="C966:J966"/>
    <mergeCell ref="A967:B967"/>
    <mergeCell ref="C967:J967"/>
    <mergeCell ref="A968:B968"/>
    <mergeCell ref="C968:J968"/>
    <mergeCell ref="A962:J962"/>
    <mergeCell ref="A963:B963"/>
    <mergeCell ref="C963:J963"/>
    <mergeCell ref="A964:B964"/>
    <mergeCell ref="C964:J964"/>
    <mergeCell ref="A965:B965"/>
    <mergeCell ref="C965:J965"/>
    <mergeCell ref="A986:B986"/>
    <mergeCell ref="C986:J986"/>
    <mergeCell ref="A994:J994"/>
    <mergeCell ref="A995:B995"/>
    <mergeCell ref="C995:J995"/>
    <mergeCell ref="A996:B996"/>
    <mergeCell ref="C996:J996"/>
    <mergeCell ref="A983:B983"/>
    <mergeCell ref="C983:J983"/>
    <mergeCell ref="A984:B984"/>
    <mergeCell ref="C984:J984"/>
    <mergeCell ref="A985:B985"/>
    <mergeCell ref="C985:J985"/>
    <mergeCell ref="A980:B980"/>
    <mergeCell ref="C980:J980"/>
    <mergeCell ref="A981:B981"/>
    <mergeCell ref="C981:J981"/>
    <mergeCell ref="A982:B982"/>
    <mergeCell ref="C982:J982"/>
    <mergeCell ref="A1010:J1010"/>
    <mergeCell ref="A1011:B1011"/>
    <mergeCell ref="C1011:J1011"/>
    <mergeCell ref="A1012:B1012"/>
    <mergeCell ref="C1012:J1012"/>
    <mergeCell ref="A1013:B1013"/>
    <mergeCell ref="C1013:J1013"/>
    <mergeCell ref="A1000:B1000"/>
    <mergeCell ref="C1000:J1000"/>
    <mergeCell ref="A1001:B1001"/>
    <mergeCell ref="C1001:J1001"/>
    <mergeCell ref="A1002:B1002"/>
    <mergeCell ref="C1002:J1002"/>
    <mergeCell ref="A997:B997"/>
    <mergeCell ref="C997:J997"/>
    <mergeCell ref="A998:B998"/>
    <mergeCell ref="C998:J998"/>
    <mergeCell ref="A999:B999"/>
    <mergeCell ref="C999:J999"/>
    <mergeCell ref="A1028:B1028"/>
    <mergeCell ref="C1028:K1028"/>
    <mergeCell ref="A1029:B1029"/>
    <mergeCell ref="C1029:K1029"/>
    <mergeCell ref="A1030:B1030"/>
    <mergeCell ref="C1030:K1030"/>
    <mergeCell ref="A1017:B1017"/>
    <mergeCell ref="C1017:J1017"/>
    <mergeCell ref="A1018:B1018"/>
    <mergeCell ref="C1018:J1018"/>
    <mergeCell ref="A1026:K1026"/>
    <mergeCell ref="A1027:B1027"/>
    <mergeCell ref="C1027:K1027"/>
    <mergeCell ref="A1014:B1014"/>
    <mergeCell ref="C1014:J1014"/>
    <mergeCell ref="A1015:B1015"/>
    <mergeCell ref="C1015:J1015"/>
    <mergeCell ref="A1016:B1016"/>
    <mergeCell ref="C1016:J1016"/>
    <mergeCell ref="A1044:B1044"/>
    <mergeCell ref="C1044:K1044"/>
    <mergeCell ref="A1045:B1045"/>
    <mergeCell ref="C1045:K1045"/>
    <mergeCell ref="A1046:B1046"/>
    <mergeCell ref="C1046:K1046"/>
    <mergeCell ref="A1034:B1034"/>
    <mergeCell ref="C1034:K1034"/>
    <mergeCell ref="A1035:B1035"/>
    <mergeCell ref="C1035:K1035"/>
    <mergeCell ref="A1042:K1042"/>
    <mergeCell ref="A1043:B1043"/>
    <mergeCell ref="C1043:K1043"/>
    <mergeCell ref="A1031:B1031"/>
    <mergeCell ref="C1031:K1031"/>
    <mergeCell ref="A1032:B1032"/>
    <mergeCell ref="C1032:K1032"/>
    <mergeCell ref="A1033:B1033"/>
    <mergeCell ref="C1033:K1033"/>
    <mergeCell ref="A1070:B1070"/>
    <mergeCell ref="C1070:K1070"/>
    <mergeCell ref="A1071:B1071"/>
    <mergeCell ref="C1071:K1071"/>
    <mergeCell ref="A1072:B1072"/>
    <mergeCell ref="C1072:K1072"/>
    <mergeCell ref="A1050:B1050"/>
    <mergeCell ref="C1050:K1050"/>
    <mergeCell ref="A1051:B1051"/>
    <mergeCell ref="C1051:K1051"/>
    <mergeCell ref="A1068:K1068"/>
    <mergeCell ref="A1069:B1069"/>
    <mergeCell ref="C1069:K1069"/>
    <mergeCell ref="A1047:B1047"/>
    <mergeCell ref="C1047:K1047"/>
    <mergeCell ref="A1048:B1048"/>
    <mergeCell ref="C1048:K1048"/>
    <mergeCell ref="A1049:B1049"/>
    <mergeCell ref="C1049:K1049"/>
    <mergeCell ref="A1084:B1084"/>
    <mergeCell ref="C1084:K1084"/>
    <mergeCell ref="A1085:B1085"/>
    <mergeCell ref="C1085:K1085"/>
    <mergeCell ref="A1086:B1086"/>
    <mergeCell ref="C1086:K1086"/>
    <mergeCell ref="A1076:B1076"/>
    <mergeCell ref="C1076:K1076"/>
    <mergeCell ref="A1077:B1077"/>
    <mergeCell ref="C1077:K1077"/>
    <mergeCell ref="A1082:K1082"/>
    <mergeCell ref="A1083:B1083"/>
    <mergeCell ref="C1083:K1083"/>
    <mergeCell ref="A1073:B1073"/>
    <mergeCell ref="C1073:K1073"/>
    <mergeCell ref="A1074:B1074"/>
    <mergeCell ref="C1074:K1074"/>
    <mergeCell ref="A1075:B1075"/>
    <mergeCell ref="C1075:K1075"/>
    <mergeCell ref="A1097:B1097"/>
    <mergeCell ref="C1097:K1097"/>
    <mergeCell ref="A1098:B1098"/>
    <mergeCell ref="C1098:K1098"/>
    <mergeCell ref="A1099:B1099"/>
    <mergeCell ref="C1099:K1099"/>
    <mergeCell ref="A1090:B1090"/>
    <mergeCell ref="C1090:K1090"/>
    <mergeCell ref="A1091:B1091"/>
    <mergeCell ref="C1091:K1091"/>
    <mergeCell ref="A1095:K1095"/>
    <mergeCell ref="A1096:B1096"/>
    <mergeCell ref="C1096:K1096"/>
    <mergeCell ref="A1087:B1087"/>
    <mergeCell ref="C1087:K1087"/>
    <mergeCell ref="A1088:B1088"/>
    <mergeCell ref="C1088:K1088"/>
    <mergeCell ref="A1089:B1089"/>
    <mergeCell ref="C1089:K1089"/>
    <mergeCell ref="A1110:B1110"/>
    <mergeCell ref="C1110:J1110"/>
    <mergeCell ref="A1111:B1111"/>
    <mergeCell ref="C1111:J1111"/>
    <mergeCell ref="A1112:B1112"/>
    <mergeCell ref="C1112:J1112"/>
    <mergeCell ref="A1103:B1103"/>
    <mergeCell ref="C1103:K1103"/>
    <mergeCell ref="A1104:B1104"/>
    <mergeCell ref="C1104:K1104"/>
    <mergeCell ref="A1108:J1108"/>
    <mergeCell ref="A1109:B1109"/>
    <mergeCell ref="C1109:J1109"/>
    <mergeCell ref="A1100:B1100"/>
    <mergeCell ref="C1100:K1100"/>
    <mergeCell ref="A1101:B1101"/>
    <mergeCell ref="C1101:K1101"/>
    <mergeCell ref="A1102:B1102"/>
    <mergeCell ref="C1102:K1102"/>
    <mergeCell ref="A1123:B1123"/>
    <mergeCell ref="C1123:J1123"/>
    <mergeCell ref="A1124:B1124"/>
    <mergeCell ref="C1124:J1124"/>
    <mergeCell ref="A1125:B1125"/>
    <mergeCell ref="C1125:J1125"/>
    <mergeCell ref="A1119:J1119"/>
    <mergeCell ref="A1120:B1120"/>
    <mergeCell ref="C1120:J1120"/>
    <mergeCell ref="A1121:B1121"/>
    <mergeCell ref="C1121:J1121"/>
    <mergeCell ref="A1122:B1122"/>
    <mergeCell ref="C1122:J1122"/>
    <mergeCell ref="A1113:B1113"/>
    <mergeCell ref="C1113:J1113"/>
    <mergeCell ref="A1114:B1114"/>
    <mergeCell ref="C1114:J1114"/>
    <mergeCell ref="A1115:B1115"/>
    <mergeCell ref="C1115:J1115"/>
    <mergeCell ref="A1139:B1139"/>
    <mergeCell ref="C1139:J1139"/>
    <mergeCell ref="A1140:B1140"/>
    <mergeCell ref="C1140:J1140"/>
    <mergeCell ref="A1144:J1144"/>
    <mergeCell ref="A1145:B1145"/>
    <mergeCell ref="C1145:J1145"/>
    <mergeCell ref="A1136:B1136"/>
    <mergeCell ref="C1136:J1136"/>
    <mergeCell ref="A1137:B1137"/>
    <mergeCell ref="C1137:J1137"/>
    <mergeCell ref="A1138:B1138"/>
    <mergeCell ref="C1138:J1138"/>
    <mergeCell ref="A1126:B1126"/>
    <mergeCell ref="C1126:J1126"/>
    <mergeCell ref="A1133:J1133"/>
    <mergeCell ref="A1134:B1134"/>
    <mergeCell ref="C1134:J1134"/>
    <mergeCell ref="A1135:B1135"/>
    <mergeCell ref="C1135:J1135"/>
    <mergeCell ref="A1158:K1158"/>
    <mergeCell ref="A1159:B1159"/>
    <mergeCell ref="C1159:K1159"/>
    <mergeCell ref="A1160:B1160"/>
    <mergeCell ref="C1160:K1160"/>
    <mergeCell ref="A1161:B1161"/>
    <mergeCell ref="C1161:K1161"/>
    <mergeCell ref="A1149:B1149"/>
    <mergeCell ref="C1149:J1149"/>
    <mergeCell ref="A1150:B1150"/>
    <mergeCell ref="C1150:J1150"/>
    <mergeCell ref="A1151:B1151"/>
    <mergeCell ref="C1151:J1151"/>
    <mergeCell ref="A1146:B1146"/>
    <mergeCell ref="C1146:J1146"/>
    <mergeCell ref="A1147:B1147"/>
    <mergeCell ref="C1147:J1147"/>
    <mergeCell ref="A1148:B1148"/>
    <mergeCell ref="C1148:J1148"/>
    <mergeCell ref="A1178:K1178"/>
    <mergeCell ref="A1179:B1179"/>
    <mergeCell ref="C1179:K1179"/>
    <mergeCell ref="A1180:B1180"/>
    <mergeCell ref="C1180:K1180"/>
    <mergeCell ref="A1181:B1181"/>
    <mergeCell ref="C1181:K1181"/>
    <mergeCell ref="A1165:B1165"/>
    <mergeCell ref="C1165:K1165"/>
    <mergeCell ref="A1166:B1166"/>
    <mergeCell ref="C1166:K1166"/>
    <mergeCell ref="A1167:B1167"/>
    <mergeCell ref="C1167:K1167"/>
    <mergeCell ref="A1162:B1162"/>
    <mergeCell ref="C1162:K1162"/>
    <mergeCell ref="A1163:B1163"/>
    <mergeCell ref="C1163:K1163"/>
    <mergeCell ref="A1164:B1164"/>
    <mergeCell ref="C1164:K1164"/>
    <mergeCell ref="A1198:K1198"/>
    <mergeCell ref="A1199:B1199"/>
    <mergeCell ref="C1199:K1199"/>
    <mergeCell ref="A1200:B1200"/>
    <mergeCell ref="C1200:K1200"/>
    <mergeCell ref="A1201:B1201"/>
    <mergeCell ref="C1201:K1201"/>
    <mergeCell ref="A1185:B1185"/>
    <mergeCell ref="C1185:K1185"/>
    <mergeCell ref="A1186:B1186"/>
    <mergeCell ref="C1186:K1186"/>
    <mergeCell ref="A1187:B1187"/>
    <mergeCell ref="C1187:K1187"/>
    <mergeCell ref="A1182:B1182"/>
    <mergeCell ref="C1182:K1182"/>
    <mergeCell ref="A1183:B1183"/>
    <mergeCell ref="C1183:K1183"/>
    <mergeCell ref="A1184:B1184"/>
    <mergeCell ref="C1184:K1184"/>
    <mergeCell ref="A1214:K1214"/>
    <mergeCell ref="A1215:B1215"/>
    <mergeCell ref="C1215:K1215"/>
    <mergeCell ref="A1216:B1216"/>
    <mergeCell ref="C1216:K1216"/>
    <mergeCell ref="A1217:B1217"/>
    <mergeCell ref="C1217:K1217"/>
    <mergeCell ref="A1205:B1205"/>
    <mergeCell ref="C1205:K1205"/>
    <mergeCell ref="A1206:B1206"/>
    <mergeCell ref="C1206:K1206"/>
    <mergeCell ref="A1207:B1207"/>
    <mergeCell ref="C1207:K1207"/>
    <mergeCell ref="A1202:B1202"/>
    <mergeCell ref="C1202:K1202"/>
    <mergeCell ref="A1203:B1203"/>
    <mergeCell ref="C1203:K1203"/>
    <mergeCell ref="A1204:B1204"/>
    <mergeCell ref="C1204:K1204"/>
    <mergeCell ref="A1239:K1239"/>
    <mergeCell ref="A1240:B1240"/>
    <mergeCell ref="C1240:K1240"/>
    <mergeCell ref="A1241:B1241"/>
    <mergeCell ref="C1241:K1241"/>
    <mergeCell ref="A1242:B1242"/>
    <mergeCell ref="C1242:K1242"/>
    <mergeCell ref="A1221:B1221"/>
    <mergeCell ref="C1221:K1221"/>
    <mergeCell ref="A1222:B1222"/>
    <mergeCell ref="C1222:K1222"/>
    <mergeCell ref="A1223:B1223"/>
    <mergeCell ref="C1223:K1223"/>
    <mergeCell ref="A1218:B1218"/>
    <mergeCell ref="C1218:K1218"/>
    <mergeCell ref="A1219:B1219"/>
    <mergeCell ref="C1219:K1219"/>
    <mergeCell ref="A1220:B1220"/>
    <mergeCell ref="C1220:K1220"/>
    <mergeCell ref="A1264:K1264"/>
    <mergeCell ref="A1265:B1265"/>
    <mergeCell ref="C1265:K1265"/>
    <mergeCell ref="A1266:B1266"/>
    <mergeCell ref="C1266:K1266"/>
    <mergeCell ref="A1267:B1267"/>
    <mergeCell ref="C1267:K1267"/>
    <mergeCell ref="A1246:B1246"/>
    <mergeCell ref="C1246:K1246"/>
    <mergeCell ref="A1247:B1247"/>
    <mergeCell ref="C1247:K1247"/>
    <mergeCell ref="A1248:B1248"/>
    <mergeCell ref="C1248:K1248"/>
    <mergeCell ref="A1243:B1243"/>
    <mergeCell ref="C1243:K1243"/>
    <mergeCell ref="A1244:B1244"/>
    <mergeCell ref="C1244:K1244"/>
    <mergeCell ref="A1245:B1245"/>
    <mergeCell ref="C1245:K1245"/>
    <mergeCell ref="A1289:K1289"/>
    <mergeCell ref="A1290:B1290"/>
    <mergeCell ref="C1290:K1290"/>
    <mergeCell ref="A1291:B1291"/>
    <mergeCell ref="C1291:K1291"/>
    <mergeCell ref="A1292:B1292"/>
    <mergeCell ref="C1292:K1292"/>
    <mergeCell ref="A1271:B1271"/>
    <mergeCell ref="C1271:K1271"/>
    <mergeCell ref="A1272:B1272"/>
    <mergeCell ref="C1272:K1272"/>
    <mergeCell ref="A1273:B1273"/>
    <mergeCell ref="C1273:K1273"/>
    <mergeCell ref="A1268:B1268"/>
    <mergeCell ref="C1268:K1268"/>
    <mergeCell ref="A1269:B1269"/>
    <mergeCell ref="C1269:K1269"/>
    <mergeCell ref="A1270:B1270"/>
    <mergeCell ref="C1270:K1270"/>
    <mergeCell ref="A1314:K1314"/>
    <mergeCell ref="A1315:B1315"/>
    <mergeCell ref="C1315:K1315"/>
    <mergeCell ref="A1316:B1316"/>
    <mergeCell ref="C1316:K1316"/>
    <mergeCell ref="A1317:B1317"/>
    <mergeCell ref="C1317:K1317"/>
    <mergeCell ref="A1296:B1296"/>
    <mergeCell ref="C1296:K1296"/>
    <mergeCell ref="A1297:B1297"/>
    <mergeCell ref="C1297:K1297"/>
    <mergeCell ref="A1298:B1298"/>
    <mergeCell ref="C1298:K1298"/>
    <mergeCell ref="A1293:B1293"/>
    <mergeCell ref="C1293:K1293"/>
    <mergeCell ref="A1294:B1294"/>
    <mergeCell ref="C1294:K1294"/>
    <mergeCell ref="A1295:B1295"/>
    <mergeCell ref="C1295:K1295"/>
    <mergeCell ref="A1339:J1339"/>
    <mergeCell ref="A1340:B1340"/>
    <mergeCell ref="C1340:J1340"/>
    <mergeCell ref="A1341:B1341"/>
    <mergeCell ref="C1341:J1341"/>
    <mergeCell ref="A1342:B1342"/>
    <mergeCell ref="C1342:J1342"/>
    <mergeCell ref="A1321:B1321"/>
    <mergeCell ref="C1321:K1321"/>
    <mergeCell ref="A1322:B1322"/>
    <mergeCell ref="C1322:K1322"/>
    <mergeCell ref="A1323:B1323"/>
    <mergeCell ref="C1323:K1323"/>
    <mergeCell ref="A1318:B1318"/>
    <mergeCell ref="C1318:K1318"/>
    <mergeCell ref="A1319:B1319"/>
    <mergeCell ref="C1319:K1319"/>
    <mergeCell ref="A1320:B1320"/>
    <mergeCell ref="C1320:K1320"/>
    <mergeCell ref="A1362:B1362"/>
    <mergeCell ref="C1362:K1362"/>
    <mergeCell ref="A1363:B1363"/>
    <mergeCell ref="C1363:K1363"/>
    <mergeCell ref="A1364:B1364"/>
    <mergeCell ref="C1364:K1364"/>
    <mergeCell ref="A1346:B1346"/>
    <mergeCell ref="C1346:J1346"/>
    <mergeCell ref="A1359:K1359"/>
    <mergeCell ref="A1360:B1360"/>
    <mergeCell ref="C1360:K1360"/>
    <mergeCell ref="A1361:B1361"/>
    <mergeCell ref="C1361:K1361"/>
    <mergeCell ref="A1343:B1343"/>
    <mergeCell ref="C1343:J1343"/>
    <mergeCell ref="A1344:B1344"/>
    <mergeCell ref="C1344:J1344"/>
    <mergeCell ref="A1345:B1345"/>
    <mergeCell ref="C1345:J1345"/>
    <mergeCell ref="A1381:B1381"/>
    <mergeCell ref="C1381:K1381"/>
    <mergeCell ref="A1382:B1382"/>
    <mergeCell ref="C1382:K1382"/>
    <mergeCell ref="A1383:B1383"/>
    <mergeCell ref="C1383:K1383"/>
    <mergeCell ref="A1368:B1368"/>
    <mergeCell ref="C1368:K1368"/>
    <mergeCell ref="A1378:K1378"/>
    <mergeCell ref="A1379:B1379"/>
    <mergeCell ref="C1379:K1379"/>
    <mergeCell ref="A1380:B1380"/>
    <mergeCell ref="C1380:K1380"/>
    <mergeCell ref="A1365:B1365"/>
    <mergeCell ref="C1365:K1365"/>
    <mergeCell ref="A1366:B1366"/>
    <mergeCell ref="C1366:K1366"/>
    <mergeCell ref="A1367:B1367"/>
    <mergeCell ref="C1367:K1367"/>
    <mergeCell ref="A1400:B1400"/>
    <mergeCell ref="C1400:K1400"/>
    <mergeCell ref="A1401:B1401"/>
    <mergeCell ref="C1401:K1401"/>
    <mergeCell ref="A1402:B1402"/>
    <mergeCell ref="C1402:K1402"/>
    <mergeCell ref="A1387:B1387"/>
    <mergeCell ref="C1387:K1387"/>
    <mergeCell ref="A1397:K1397"/>
    <mergeCell ref="A1398:B1398"/>
    <mergeCell ref="C1398:K1398"/>
    <mergeCell ref="A1399:B1399"/>
    <mergeCell ref="C1399:K1399"/>
    <mergeCell ref="A1384:B1384"/>
    <mergeCell ref="C1384:K1384"/>
    <mergeCell ref="A1385:B1385"/>
    <mergeCell ref="C1385:K1385"/>
    <mergeCell ref="A1386:B1386"/>
    <mergeCell ref="C1386:K1386"/>
    <mergeCell ref="A1419:B1419"/>
    <mergeCell ref="C1419:K1419"/>
    <mergeCell ref="A1420:B1420"/>
    <mergeCell ref="C1420:K1420"/>
    <mergeCell ref="A1421:B1421"/>
    <mergeCell ref="C1421:K1421"/>
    <mergeCell ref="A1406:B1406"/>
    <mergeCell ref="C1406:K1406"/>
    <mergeCell ref="A1416:K1416"/>
    <mergeCell ref="A1417:B1417"/>
    <mergeCell ref="C1417:K1417"/>
    <mergeCell ref="A1418:B1418"/>
    <mergeCell ref="C1418:K1418"/>
    <mergeCell ref="A1403:B1403"/>
    <mergeCell ref="C1403:K1403"/>
    <mergeCell ref="A1404:B1404"/>
    <mergeCell ref="C1404:K1404"/>
    <mergeCell ref="A1405:B1405"/>
    <mergeCell ref="C1405:K1405"/>
    <mergeCell ref="A1437:B1437"/>
    <mergeCell ref="C1437:K1437"/>
    <mergeCell ref="A1438:B1438"/>
    <mergeCell ref="C1438:K1438"/>
    <mergeCell ref="A1439:B1439"/>
    <mergeCell ref="C1439:K1439"/>
    <mergeCell ref="A1425:B1425"/>
    <mergeCell ref="C1425:K1425"/>
    <mergeCell ref="A1434:K1434"/>
    <mergeCell ref="A1435:B1435"/>
    <mergeCell ref="C1435:K1435"/>
    <mergeCell ref="A1436:B1436"/>
    <mergeCell ref="C1436:K1436"/>
    <mergeCell ref="A1422:B1422"/>
    <mergeCell ref="C1422:K1422"/>
    <mergeCell ref="A1423:B1423"/>
    <mergeCell ref="C1423:K1423"/>
    <mergeCell ref="A1424:B1424"/>
    <mergeCell ref="C1424:K1424"/>
    <mergeCell ref="A1455:B1455"/>
    <mergeCell ref="C1455:K1455"/>
    <mergeCell ref="A1456:B1456"/>
    <mergeCell ref="C1456:K1456"/>
    <mergeCell ref="A1457:B1457"/>
    <mergeCell ref="C1457:K1457"/>
    <mergeCell ref="A1443:B1443"/>
    <mergeCell ref="C1443:K1443"/>
    <mergeCell ref="A1452:K1452"/>
    <mergeCell ref="A1453:B1453"/>
    <mergeCell ref="C1453:K1453"/>
    <mergeCell ref="A1454:B1454"/>
    <mergeCell ref="C1454:K1454"/>
    <mergeCell ref="A1440:B1440"/>
    <mergeCell ref="C1440:K1440"/>
    <mergeCell ref="A1441:B1441"/>
    <mergeCell ref="C1441:K1441"/>
    <mergeCell ref="A1442:B1442"/>
    <mergeCell ref="C1442:K1442"/>
    <mergeCell ref="A1474:B1474"/>
    <mergeCell ref="C1474:K1474"/>
    <mergeCell ref="A1475:B1475"/>
    <mergeCell ref="C1475:K1475"/>
    <mergeCell ref="A1476:B1476"/>
    <mergeCell ref="C1476:K1476"/>
    <mergeCell ref="A1461:B1461"/>
    <mergeCell ref="C1461:K1461"/>
    <mergeCell ref="A1471:K1471"/>
    <mergeCell ref="A1472:B1472"/>
    <mergeCell ref="C1472:K1472"/>
    <mergeCell ref="A1473:B1473"/>
    <mergeCell ref="C1473:K1473"/>
    <mergeCell ref="A1458:B1458"/>
    <mergeCell ref="C1458:K1458"/>
    <mergeCell ref="A1459:B1459"/>
    <mergeCell ref="C1459:K1459"/>
    <mergeCell ref="A1460:B1460"/>
    <mergeCell ref="C1460:K1460"/>
    <mergeCell ref="A1493:B1493"/>
    <mergeCell ref="C1493:K1493"/>
    <mergeCell ref="A1494:B1494"/>
    <mergeCell ref="C1494:K1494"/>
    <mergeCell ref="A1495:B1495"/>
    <mergeCell ref="C1495:K1495"/>
    <mergeCell ref="A1480:B1480"/>
    <mergeCell ref="C1480:K1480"/>
    <mergeCell ref="A1490:K1490"/>
    <mergeCell ref="A1491:B1491"/>
    <mergeCell ref="C1491:K1491"/>
    <mergeCell ref="A1492:B1492"/>
    <mergeCell ref="C1492:K1492"/>
    <mergeCell ref="A1477:B1477"/>
    <mergeCell ref="C1477:K1477"/>
    <mergeCell ref="A1478:B1478"/>
    <mergeCell ref="C1478:K1478"/>
    <mergeCell ref="A1479:B1479"/>
    <mergeCell ref="C1479:K1479"/>
    <mergeCell ref="A1512:B1512"/>
    <mergeCell ref="C1512:K1512"/>
    <mergeCell ref="A1513:B1513"/>
    <mergeCell ref="C1513:K1513"/>
    <mergeCell ref="A1514:B1514"/>
    <mergeCell ref="C1514:K1514"/>
    <mergeCell ref="A1499:B1499"/>
    <mergeCell ref="C1499:K1499"/>
    <mergeCell ref="A1509:K1509"/>
    <mergeCell ref="A1510:B1510"/>
    <mergeCell ref="C1510:K1510"/>
    <mergeCell ref="A1511:B1511"/>
    <mergeCell ref="C1511:K1511"/>
    <mergeCell ref="A1496:B1496"/>
    <mergeCell ref="C1496:K1496"/>
    <mergeCell ref="A1497:B1497"/>
    <mergeCell ref="C1497:K1497"/>
    <mergeCell ref="A1498:B1498"/>
    <mergeCell ref="C1498:K1498"/>
    <mergeCell ref="A1530:B1530"/>
    <mergeCell ref="C1530:K1530"/>
    <mergeCell ref="A1531:B1531"/>
    <mergeCell ref="C1531:K1531"/>
    <mergeCell ref="A1532:B1532"/>
    <mergeCell ref="C1532:K1532"/>
    <mergeCell ref="A1518:B1518"/>
    <mergeCell ref="C1518:K1518"/>
    <mergeCell ref="A1527:K1527"/>
    <mergeCell ref="A1528:B1528"/>
    <mergeCell ref="C1528:K1528"/>
    <mergeCell ref="A1529:B1529"/>
    <mergeCell ref="C1529:K1529"/>
    <mergeCell ref="A1515:B1515"/>
    <mergeCell ref="C1515:K1515"/>
    <mergeCell ref="A1516:B1516"/>
    <mergeCell ref="C1516:K1516"/>
    <mergeCell ref="A1517:B1517"/>
    <mergeCell ref="C1517:K1517"/>
    <mergeCell ref="A1548:B1548"/>
    <mergeCell ref="C1548:K1548"/>
    <mergeCell ref="A1549:B1549"/>
    <mergeCell ref="C1549:K1549"/>
    <mergeCell ref="A1550:B1550"/>
    <mergeCell ref="C1550:K1550"/>
    <mergeCell ref="A1536:B1536"/>
    <mergeCell ref="C1536:K1536"/>
    <mergeCell ref="A1545:K1545"/>
    <mergeCell ref="A1546:B1546"/>
    <mergeCell ref="C1546:K1546"/>
    <mergeCell ref="A1547:B1547"/>
    <mergeCell ref="C1547:K1547"/>
    <mergeCell ref="A1533:B1533"/>
    <mergeCell ref="C1533:K1533"/>
    <mergeCell ref="A1534:B1534"/>
    <mergeCell ref="C1534:K1534"/>
    <mergeCell ref="A1535:B1535"/>
    <mergeCell ref="C1535:K1535"/>
    <mergeCell ref="A1566:B1566"/>
    <mergeCell ref="C1566:K1566"/>
    <mergeCell ref="A1567:B1567"/>
    <mergeCell ref="C1567:K1567"/>
    <mergeCell ref="A1568:B1568"/>
    <mergeCell ref="C1568:K1568"/>
    <mergeCell ref="A1554:B1554"/>
    <mergeCell ref="C1554:K1554"/>
    <mergeCell ref="A1563:K1563"/>
    <mergeCell ref="A1564:B1564"/>
    <mergeCell ref="C1564:K1564"/>
    <mergeCell ref="A1565:B1565"/>
    <mergeCell ref="C1565:K1565"/>
    <mergeCell ref="A1551:B1551"/>
    <mergeCell ref="C1551:K1551"/>
    <mergeCell ref="A1552:B1552"/>
    <mergeCell ref="C1552:K1552"/>
    <mergeCell ref="A1553:B1553"/>
    <mergeCell ref="C1553:K1553"/>
    <mergeCell ref="A1584:B1584"/>
    <mergeCell ref="C1584:K1584"/>
    <mergeCell ref="A1585:B1585"/>
    <mergeCell ref="C1585:K1585"/>
    <mergeCell ref="A1586:B1586"/>
    <mergeCell ref="C1586:K1586"/>
    <mergeCell ref="A1572:B1572"/>
    <mergeCell ref="C1572:K1572"/>
    <mergeCell ref="A1581:K1581"/>
    <mergeCell ref="A1582:B1582"/>
    <mergeCell ref="C1582:K1582"/>
    <mergeCell ref="A1583:B1583"/>
    <mergeCell ref="C1583:K1583"/>
    <mergeCell ref="A1569:B1569"/>
    <mergeCell ref="C1569:K1569"/>
    <mergeCell ref="A1570:B1570"/>
    <mergeCell ref="C1570:K1570"/>
    <mergeCell ref="A1571:B1571"/>
    <mergeCell ref="C1571:K1571"/>
    <mergeCell ref="A1598:B1598"/>
    <mergeCell ref="C1598:K1598"/>
    <mergeCell ref="A1599:B1599"/>
    <mergeCell ref="C1599:K1599"/>
    <mergeCell ref="A1600:B1600"/>
    <mergeCell ref="C1600:K1600"/>
    <mergeCell ref="A1590:B1590"/>
    <mergeCell ref="C1590:K1590"/>
    <mergeCell ref="A1595:K1595"/>
    <mergeCell ref="A1596:B1596"/>
    <mergeCell ref="C1596:K1596"/>
    <mergeCell ref="A1597:B1597"/>
    <mergeCell ref="C1597:K1597"/>
    <mergeCell ref="A1587:B1587"/>
    <mergeCell ref="C1587:K1587"/>
    <mergeCell ref="A1588:B1588"/>
    <mergeCell ref="C1588:K1588"/>
    <mergeCell ref="A1589:B1589"/>
    <mergeCell ref="C1589:K1589"/>
    <mergeCell ref="A1618:B1618"/>
    <mergeCell ref="C1618:K1618"/>
    <mergeCell ref="A1619:B1619"/>
    <mergeCell ref="C1619:K1619"/>
    <mergeCell ref="A1620:B1620"/>
    <mergeCell ref="C1620:K1620"/>
    <mergeCell ref="A1604:B1604"/>
    <mergeCell ref="C1604:K1604"/>
    <mergeCell ref="A1615:K1615"/>
    <mergeCell ref="A1616:B1616"/>
    <mergeCell ref="C1616:K1616"/>
    <mergeCell ref="A1617:B1617"/>
    <mergeCell ref="C1617:K1617"/>
    <mergeCell ref="A1601:B1601"/>
    <mergeCell ref="C1601:K1601"/>
    <mergeCell ref="A1602:B1602"/>
    <mergeCell ref="C1602:K1602"/>
    <mergeCell ref="A1603:B1603"/>
    <mergeCell ref="C1603:K1603"/>
    <mergeCell ref="A1636:B1636"/>
    <mergeCell ref="C1636:K1636"/>
    <mergeCell ref="A1637:B1637"/>
    <mergeCell ref="C1637:K1637"/>
    <mergeCell ref="A1638:B1638"/>
    <mergeCell ref="C1638:K1638"/>
    <mergeCell ref="A1624:B1624"/>
    <mergeCell ref="C1624:K1624"/>
    <mergeCell ref="A1633:K1633"/>
    <mergeCell ref="A1634:B1634"/>
    <mergeCell ref="C1634:K1634"/>
    <mergeCell ref="A1635:B1635"/>
    <mergeCell ref="C1635:K1635"/>
    <mergeCell ref="A1621:B1621"/>
    <mergeCell ref="C1621:K1621"/>
    <mergeCell ref="A1622:B1622"/>
    <mergeCell ref="C1622:K1622"/>
    <mergeCell ref="A1623:B1623"/>
    <mergeCell ref="C1623:K1623"/>
    <mergeCell ref="A1649:B1649"/>
    <mergeCell ref="C1649:K1649"/>
    <mergeCell ref="A1650:B1650"/>
    <mergeCell ref="C1650:K1650"/>
    <mergeCell ref="A1651:B1651"/>
    <mergeCell ref="C1651:K1651"/>
    <mergeCell ref="A1642:B1642"/>
    <mergeCell ref="C1642:K1642"/>
    <mergeCell ref="A1646:K1646"/>
    <mergeCell ref="A1647:B1647"/>
    <mergeCell ref="C1647:K1647"/>
    <mergeCell ref="A1648:B1648"/>
    <mergeCell ref="C1648:K1648"/>
    <mergeCell ref="A1639:B1639"/>
    <mergeCell ref="C1639:K1639"/>
    <mergeCell ref="A1640:B1640"/>
    <mergeCell ref="C1640:K1640"/>
    <mergeCell ref="A1641:B1641"/>
    <mergeCell ref="C1641:K1641"/>
    <mergeCell ref="C487:K487"/>
    <mergeCell ref="A488:B488"/>
    <mergeCell ref="C488:K488"/>
    <mergeCell ref="A489:B489"/>
    <mergeCell ref="C489:K489"/>
    <mergeCell ref="A490:B490"/>
    <mergeCell ref="C490:K490"/>
    <mergeCell ref="A1668:B1668"/>
    <mergeCell ref="C1668:K1668"/>
    <mergeCell ref="A483:K483"/>
    <mergeCell ref="A484:B484"/>
    <mergeCell ref="C484:K484"/>
    <mergeCell ref="A485:B485"/>
    <mergeCell ref="C485:K485"/>
    <mergeCell ref="A486:B486"/>
    <mergeCell ref="C486:K486"/>
    <mergeCell ref="A487:B487"/>
    <mergeCell ref="A1665:B1665"/>
    <mergeCell ref="C1665:K1665"/>
    <mergeCell ref="A1666:B1666"/>
    <mergeCell ref="C1666:K1666"/>
    <mergeCell ref="A1667:B1667"/>
    <mergeCell ref="C1667:K1667"/>
    <mergeCell ref="A1662:B1662"/>
    <mergeCell ref="C1662:K1662"/>
    <mergeCell ref="A1663:B1663"/>
    <mergeCell ref="C1663:K1663"/>
    <mergeCell ref="A1664:B1664"/>
    <mergeCell ref="C1664:K1664"/>
    <mergeCell ref="A1655:B1655"/>
    <mergeCell ref="C1655:K1655"/>
    <mergeCell ref="A1659:K1659"/>
    <mergeCell ref="A1677:B1677"/>
    <mergeCell ref="C1677:K1677"/>
    <mergeCell ref="A1678:B1678"/>
    <mergeCell ref="C1678:K1678"/>
    <mergeCell ref="A1679:B1679"/>
    <mergeCell ref="C1679:K1679"/>
    <mergeCell ref="A1674:B1674"/>
    <mergeCell ref="C1674:K1674"/>
    <mergeCell ref="A1675:B1675"/>
    <mergeCell ref="C1675:K1675"/>
    <mergeCell ref="A1676:B1676"/>
    <mergeCell ref="C1676:K1676"/>
    <mergeCell ref="A491:B491"/>
    <mergeCell ref="C491:K491"/>
    <mergeCell ref="A492:B492"/>
    <mergeCell ref="C492:K492"/>
    <mergeCell ref="A1672:K1672"/>
    <mergeCell ref="A1673:B1673"/>
    <mergeCell ref="C1673:K1673"/>
    <mergeCell ref="C889:J889"/>
    <mergeCell ref="A890:B890"/>
    <mergeCell ref="C890:J890"/>
    <mergeCell ref="A1660:B1660"/>
    <mergeCell ref="C1660:K1660"/>
    <mergeCell ref="A1661:B1661"/>
    <mergeCell ref="C1661:K1661"/>
    <mergeCell ref="A1652:B1652"/>
    <mergeCell ref="C1652:K1652"/>
    <mergeCell ref="A1653:B1653"/>
    <mergeCell ref="C1653:K1653"/>
    <mergeCell ref="A1654:B1654"/>
    <mergeCell ref="C1654:K1654"/>
    <mergeCell ref="A1698:B1698"/>
    <mergeCell ref="C1698:K1698"/>
    <mergeCell ref="A1699:B1699"/>
    <mergeCell ref="C1699:K1699"/>
    <mergeCell ref="A1700:B1700"/>
    <mergeCell ref="C1700:K1700"/>
    <mergeCell ref="A1695:B1695"/>
    <mergeCell ref="C1695:K1695"/>
    <mergeCell ref="A1696:B1696"/>
    <mergeCell ref="C1696:K1696"/>
    <mergeCell ref="A1697:B1697"/>
    <mergeCell ref="C1697:K1697"/>
    <mergeCell ref="A1680:B1680"/>
    <mergeCell ref="C1680:K1680"/>
    <mergeCell ref="A1681:B1681"/>
    <mergeCell ref="C1681:K1681"/>
    <mergeCell ref="A1693:K1693"/>
    <mergeCell ref="A1694:B1694"/>
    <mergeCell ref="C1694:K1694"/>
    <mergeCell ref="A1711:B1711"/>
    <mergeCell ref="C1711:K1711"/>
    <mergeCell ref="A1712:B1712"/>
    <mergeCell ref="C1712:K1712"/>
    <mergeCell ref="A1713:B1713"/>
    <mergeCell ref="C1713:K1713"/>
    <mergeCell ref="A1708:B1708"/>
    <mergeCell ref="C1708:K1708"/>
    <mergeCell ref="A1709:B1709"/>
    <mergeCell ref="C1709:K1709"/>
    <mergeCell ref="A1710:B1710"/>
    <mergeCell ref="C1710:K1710"/>
    <mergeCell ref="A1701:B1701"/>
    <mergeCell ref="C1701:K1701"/>
    <mergeCell ref="A1702:B1702"/>
    <mergeCell ref="C1702:K1702"/>
    <mergeCell ref="A1706:K1706"/>
    <mergeCell ref="A1707:B1707"/>
    <mergeCell ref="C1707:K1707"/>
    <mergeCell ref="A1729:B1729"/>
    <mergeCell ref="C1729:K1729"/>
    <mergeCell ref="A1730:B1730"/>
    <mergeCell ref="C1730:K1730"/>
    <mergeCell ref="A1731:B1731"/>
    <mergeCell ref="C1731:K1731"/>
    <mergeCell ref="A1726:B1726"/>
    <mergeCell ref="C1726:K1726"/>
    <mergeCell ref="A1727:B1727"/>
    <mergeCell ref="C1727:K1727"/>
    <mergeCell ref="A1728:B1728"/>
    <mergeCell ref="C1728:K1728"/>
    <mergeCell ref="A1714:B1714"/>
    <mergeCell ref="C1714:K1714"/>
    <mergeCell ref="A1715:B1715"/>
    <mergeCell ref="C1715:K1715"/>
    <mergeCell ref="A1724:K1724"/>
    <mergeCell ref="A1725:B1725"/>
    <mergeCell ref="C1725:K1725"/>
    <mergeCell ref="A1748:B1748"/>
    <mergeCell ref="C1748:K1748"/>
    <mergeCell ref="A1749:B1749"/>
    <mergeCell ref="C1749:K1749"/>
    <mergeCell ref="A1750:B1750"/>
    <mergeCell ref="C1750:K1750"/>
    <mergeCell ref="A1745:B1745"/>
    <mergeCell ref="C1745:K1745"/>
    <mergeCell ref="A1746:B1746"/>
    <mergeCell ref="C1746:K1746"/>
    <mergeCell ref="A1747:B1747"/>
    <mergeCell ref="C1747:K1747"/>
    <mergeCell ref="A1732:B1732"/>
    <mergeCell ref="C1732:K1732"/>
    <mergeCell ref="A1733:B1733"/>
    <mergeCell ref="C1733:K1733"/>
    <mergeCell ref="A1743:K1743"/>
    <mergeCell ref="A1744:B1744"/>
    <mergeCell ref="C1744:K1744"/>
    <mergeCell ref="A1762:B1762"/>
    <mergeCell ref="C1762:K1762"/>
    <mergeCell ref="A1763:B1763"/>
    <mergeCell ref="C1763:K1763"/>
    <mergeCell ref="A1764:B1764"/>
    <mergeCell ref="C1764:K1764"/>
    <mergeCell ref="A1759:B1759"/>
    <mergeCell ref="C1759:K1759"/>
    <mergeCell ref="A1760:B1760"/>
    <mergeCell ref="C1760:K1760"/>
    <mergeCell ref="A1761:B1761"/>
    <mergeCell ref="C1761:K1761"/>
    <mergeCell ref="A1751:B1751"/>
    <mergeCell ref="C1751:K1751"/>
    <mergeCell ref="A1752:B1752"/>
    <mergeCell ref="C1752:K1752"/>
    <mergeCell ref="A1757:K1757"/>
    <mergeCell ref="A1758:B1758"/>
    <mergeCell ref="C1758:K1758"/>
    <mergeCell ref="A1779:B1779"/>
    <mergeCell ref="C1779:K1779"/>
    <mergeCell ref="A1780:B1780"/>
    <mergeCell ref="C1780:K1780"/>
    <mergeCell ref="A1781:B1781"/>
    <mergeCell ref="C1781:K1781"/>
    <mergeCell ref="A1776:B1776"/>
    <mergeCell ref="C1776:K1776"/>
    <mergeCell ref="A1777:B1777"/>
    <mergeCell ref="C1777:K1777"/>
    <mergeCell ref="A1778:B1778"/>
    <mergeCell ref="C1778:K1778"/>
    <mergeCell ref="A1765:B1765"/>
    <mergeCell ref="C1765:K1765"/>
    <mergeCell ref="A1766:B1766"/>
    <mergeCell ref="C1766:K1766"/>
    <mergeCell ref="A1774:K1774"/>
    <mergeCell ref="A1775:B1775"/>
    <mergeCell ref="C1775:K1775"/>
    <mergeCell ref="A1798:B1798"/>
    <mergeCell ref="C1798:K1798"/>
    <mergeCell ref="A1799:B1799"/>
    <mergeCell ref="C1799:K1799"/>
    <mergeCell ref="A1800:B1800"/>
    <mergeCell ref="C1800:K1800"/>
    <mergeCell ref="A1795:B1795"/>
    <mergeCell ref="C1795:K1795"/>
    <mergeCell ref="A1796:B1796"/>
    <mergeCell ref="C1796:K1796"/>
    <mergeCell ref="A1797:B1797"/>
    <mergeCell ref="C1797:K1797"/>
    <mergeCell ref="A1782:B1782"/>
    <mergeCell ref="C1782:K1782"/>
    <mergeCell ref="A1783:B1783"/>
    <mergeCell ref="C1783:K1783"/>
    <mergeCell ref="A1793:K1793"/>
    <mergeCell ref="A1794:B1794"/>
    <mergeCell ref="C1794:K1794"/>
    <mergeCell ref="A1815:B1815"/>
    <mergeCell ref="C1815:K1815"/>
    <mergeCell ref="A1816:B1816"/>
    <mergeCell ref="C1816:K1816"/>
    <mergeCell ref="A1817:B1817"/>
    <mergeCell ref="C1817:K1817"/>
    <mergeCell ref="A1812:B1812"/>
    <mergeCell ref="C1812:K1812"/>
    <mergeCell ref="A1813:B1813"/>
    <mergeCell ref="C1813:K1813"/>
    <mergeCell ref="A1814:B1814"/>
    <mergeCell ref="C1814:K1814"/>
    <mergeCell ref="A1801:B1801"/>
    <mergeCell ref="C1801:K1801"/>
    <mergeCell ref="A1802:B1802"/>
    <mergeCell ref="C1802:K1802"/>
    <mergeCell ref="A1810:K1810"/>
    <mergeCell ref="A1811:B1811"/>
    <mergeCell ref="C1811:K1811"/>
    <mergeCell ref="A1832:B1832"/>
    <mergeCell ref="C1832:K1832"/>
    <mergeCell ref="A1833:B1833"/>
    <mergeCell ref="C1833:K1833"/>
    <mergeCell ref="A1834:B1834"/>
    <mergeCell ref="C1834:K1834"/>
    <mergeCell ref="A1829:B1829"/>
    <mergeCell ref="C1829:K1829"/>
    <mergeCell ref="A1830:B1830"/>
    <mergeCell ref="C1830:K1830"/>
    <mergeCell ref="A1831:B1831"/>
    <mergeCell ref="C1831:K1831"/>
    <mergeCell ref="A1818:B1818"/>
    <mergeCell ref="C1818:K1818"/>
    <mergeCell ref="A1819:B1819"/>
    <mergeCell ref="C1819:K1819"/>
    <mergeCell ref="A1827:K1827"/>
    <mergeCell ref="A1828:B1828"/>
    <mergeCell ref="C1828:K1828"/>
    <mergeCell ref="A1848:B1848"/>
    <mergeCell ref="C1848:K1848"/>
    <mergeCell ref="A1849:B1849"/>
    <mergeCell ref="C1849:K1849"/>
    <mergeCell ref="A1850:B1850"/>
    <mergeCell ref="C1850:K1850"/>
    <mergeCell ref="A1845:B1845"/>
    <mergeCell ref="C1845:K1845"/>
    <mergeCell ref="A1846:B1846"/>
    <mergeCell ref="C1846:K1846"/>
    <mergeCell ref="A1847:B1847"/>
    <mergeCell ref="C1847:K1847"/>
    <mergeCell ref="A1835:B1835"/>
    <mergeCell ref="C1835:K1835"/>
    <mergeCell ref="A1836:B1836"/>
    <mergeCell ref="C1836:K1836"/>
    <mergeCell ref="A1843:K1843"/>
    <mergeCell ref="A1844:B1844"/>
    <mergeCell ref="C1844:K1844"/>
    <mergeCell ref="A1864:B1864"/>
    <mergeCell ref="C1864:K1864"/>
    <mergeCell ref="A1865:B1865"/>
    <mergeCell ref="C1865:K1865"/>
    <mergeCell ref="A1866:B1866"/>
    <mergeCell ref="C1866:K1866"/>
    <mergeCell ref="A1861:B1861"/>
    <mergeCell ref="C1861:K1861"/>
    <mergeCell ref="A1862:B1862"/>
    <mergeCell ref="C1862:K1862"/>
    <mergeCell ref="A1863:B1863"/>
    <mergeCell ref="C1863:K1863"/>
    <mergeCell ref="A1851:B1851"/>
    <mergeCell ref="C1851:K1851"/>
    <mergeCell ref="A1852:B1852"/>
    <mergeCell ref="C1852:K1852"/>
    <mergeCell ref="A1859:K1859"/>
    <mergeCell ref="A1860:B1860"/>
    <mergeCell ref="C1860:K1860"/>
    <mergeCell ref="A1888:B1888"/>
    <mergeCell ref="C1888:K1888"/>
    <mergeCell ref="A1889:B1889"/>
    <mergeCell ref="C1889:K1889"/>
    <mergeCell ref="A1890:B1890"/>
    <mergeCell ref="C1890:K1890"/>
    <mergeCell ref="A1885:B1885"/>
    <mergeCell ref="C1885:K1885"/>
    <mergeCell ref="A1886:B1886"/>
    <mergeCell ref="C1886:K1886"/>
    <mergeCell ref="A1887:B1887"/>
    <mergeCell ref="C1887:K1887"/>
    <mergeCell ref="A1867:B1867"/>
    <mergeCell ref="C1867:K1867"/>
    <mergeCell ref="A1868:B1868"/>
    <mergeCell ref="C1868:K1868"/>
    <mergeCell ref="A1883:K1883"/>
    <mergeCell ref="A1884:B1884"/>
    <mergeCell ref="C1884:K1884"/>
    <mergeCell ref="A1912:B1912"/>
    <mergeCell ref="C1912:K1912"/>
    <mergeCell ref="A1913:B1913"/>
    <mergeCell ref="C1913:K1913"/>
    <mergeCell ref="A1914:B1914"/>
    <mergeCell ref="C1914:K1914"/>
    <mergeCell ref="A1909:B1909"/>
    <mergeCell ref="C1909:K1909"/>
    <mergeCell ref="A1910:B1910"/>
    <mergeCell ref="C1910:K1910"/>
    <mergeCell ref="A1911:B1911"/>
    <mergeCell ref="C1911:K1911"/>
    <mergeCell ref="A1891:B1891"/>
    <mergeCell ref="C1891:K1891"/>
    <mergeCell ref="A1892:B1892"/>
    <mergeCell ref="C1892:K1892"/>
    <mergeCell ref="A1907:K1907"/>
    <mergeCell ref="A1908:B1908"/>
    <mergeCell ref="C1908:K1908"/>
    <mergeCell ref="A1925:B1925"/>
    <mergeCell ref="C1925:K1925"/>
    <mergeCell ref="A1926:B1926"/>
    <mergeCell ref="C1926:K1926"/>
    <mergeCell ref="A1927:B1927"/>
    <mergeCell ref="C1927:K1927"/>
    <mergeCell ref="A1922:B1922"/>
    <mergeCell ref="C1922:K1922"/>
    <mergeCell ref="A1923:B1923"/>
    <mergeCell ref="C1923:K1923"/>
    <mergeCell ref="A1924:B1924"/>
    <mergeCell ref="C1924:K1924"/>
    <mergeCell ref="A1915:B1915"/>
    <mergeCell ref="C1915:K1915"/>
    <mergeCell ref="A1916:B1916"/>
    <mergeCell ref="C1916:K1916"/>
    <mergeCell ref="A1920:K1920"/>
    <mergeCell ref="A1921:B1921"/>
    <mergeCell ref="C1921:K1921"/>
    <mergeCell ref="A1938:B1938"/>
    <mergeCell ref="C1938:K1938"/>
    <mergeCell ref="A1939:B1939"/>
    <mergeCell ref="C1939:K1939"/>
    <mergeCell ref="A1940:B1940"/>
    <mergeCell ref="C1940:K1940"/>
    <mergeCell ref="A1935:B1935"/>
    <mergeCell ref="C1935:K1935"/>
    <mergeCell ref="A1936:B1936"/>
    <mergeCell ref="C1936:K1936"/>
    <mergeCell ref="A1937:B1937"/>
    <mergeCell ref="C1937:K1937"/>
    <mergeCell ref="A1928:B1928"/>
    <mergeCell ref="C1928:K1928"/>
    <mergeCell ref="A1929:B1929"/>
    <mergeCell ref="C1929:K1929"/>
    <mergeCell ref="A1933:K1933"/>
    <mergeCell ref="A1934:B1934"/>
    <mergeCell ref="C1934:K1934"/>
    <mergeCell ref="A1951:B1951"/>
    <mergeCell ref="C1951:K1951"/>
    <mergeCell ref="A1952:B1952"/>
    <mergeCell ref="C1952:K1952"/>
    <mergeCell ref="A1953:B1953"/>
    <mergeCell ref="C1953:K1953"/>
    <mergeCell ref="A1948:B1948"/>
    <mergeCell ref="C1948:K1948"/>
    <mergeCell ref="A1949:B1949"/>
    <mergeCell ref="C1949:K1949"/>
    <mergeCell ref="A1950:B1950"/>
    <mergeCell ref="C1950:K1950"/>
    <mergeCell ref="A1941:B1941"/>
    <mergeCell ref="C1941:K1941"/>
    <mergeCell ref="A1942:B1942"/>
    <mergeCell ref="C1942:K1942"/>
    <mergeCell ref="A1946:K1946"/>
    <mergeCell ref="A1947:B1947"/>
    <mergeCell ref="C1947:K1947"/>
    <mergeCell ref="A1972:B1972"/>
    <mergeCell ref="C1972:K1972"/>
    <mergeCell ref="A1973:B1973"/>
    <mergeCell ref="C1973:K1973"/>
    <mergeCell ref="A1974:B1974"/>
    <mergeCell ref="C1974:K1974"/>
    <mergeCell ref="A1969:B1969"/>
    <mergeCell ref="C1969:K1969"/>
    <mergeCell ref="A1970:B1970"/>
    <mergeCell ref="C1970:K1970"/>
    <mergeCell ref="A1971:B1971"/>
    <mergeCell ref="C1971:K1971"/>
    <mergeCell ref="A1954:B1954"/>
    <mergeCell ref="C1954:K1954"/>
    <mergeCell ref="A1955:B1955"/>
    <mergeCell ref="C1955:K1955"/>
    <mergeCell ref="A1967:K1967"/>
    <mergeCell ref="A1968:B1968"/>
    <mergeCell ref="C1968:K1968"/>
    <mergeCell ref="A1985:B1985"/>
    <mergeCell ref="C1985:K1985"/>
    <mergeCell ref="A1986:B1986"/>
    <mergeCell ref="C1986:K1986"/>
    <mergeCell ref="A1987:B1987"/>
    <mergeCell ref="C1987:K1987"/>
    <mergeCell ref="A1982:B1982"/>
    <mergeCell ref="C1982:K1982"/>
    <mergeCell ref="A1983:B1983"/>
    <mergeCell ref="C1983:K1983"/>
    <mergeCell ref="A1984:B1984"/>
    <mergeCell ref="C1984:K1984"/>
    <mergeCell ref="A1975:B1975"/>
    <mergeCell ref="C1975:K1975"/>
    <mergeCell ref="A1976:B1976"/>
    <mergeCell ref="C1976:K1976"/>
    <mergeCell ref="A1980:K1980"/>
    <mergeCell ref="A1981:B1981"/>
    <mergeCell ref="C1981:K1981"/>
    <mergeCell ref="A2006:B2006"/>
    <mergeCell ref="C2006:K2006"/>
    <mergeCell ref="A2007:B2007"/>
    <mergeCell ref="C2007:K2007"/>
    <mergeCell ref="A2008:B2008"/>
    <mergeCell ref="C2008:K2008"/>
    <mergeCell ref="A2003:B2003"/>
    <mergeCell ref="C2003:K2003"/>
    <mergeCell ref="A2004:B2004"/>
    <mergeCell ref="C2004:K2004"/>
    <mergeCell ref="A2005:B2005"/>
    <mergeCell ref="C2005:K2005"/>
    <mergeCell ref="A1988:B1988"/>
    <mergeCell ref="C1988:K1988"/>
    <mergeCell ref="A1989:B1989"/>
    <mergeCell ref="C1989:K1989"/>
    <mergeCell ref="A2001:K2001"/>
    <mergeCell ref="A2002:B2002"/>
    <mergeCell ref="C2002:K2002"/>
    <mergeCell ref="A2019:B2019"/>
    <mergeCell ref="C2019:K2019"/>
    <mergeCell ref="A2020:B2020"/>
    <mergeCell ref="C2020:K2020"/>
    <mergeCell ref="A2021:B2021"/>
    <mergeCell ref="C2021:K2021"/>
    <mergeCell ref="A2016:B2016"/>
    <mergeCell ref="C2016:K2016"/>
    <mergeCell ref="A2017:B2017"/>
    <mergeCell ref="C2017:K2017"/>
    <mergeCell ref="A2018:B2018"/>
    <mergeCell ref="C2018:K2018"/>
    <mergeCell ref="A2009:B2009"/>
    <mergeCell ref="C2009:K2009"/>
    <mergeCell ref="A2010:B2010"/>
    <mergeCell ref="C2010:K2010"/>
    <mergeCell ref="A2014:K2014"/>
    <mergeCell ref="A2015:B2015"/>
    <mergeCell ref="C2015:K2015"/>
    <mergeCell ref="A2032:B2032"/>
    <mergeCell ref="C2032:K2032"/>
    <mergeCell ref="A2033:B2033"/>
    <mergeCell ref="C2033:K2033"/>
    <mergeCell ref="A2034:B2034"/>
    <mergeCell ref="C2034:K2034"/>
    <mergeCell ref="A2029:B2029"/>
    <mergeCell ref="C2029:K2029"/>
    <mergeCell ref="A2030:B2030"/>
    <mergeCell ref="C2030:K2030"/>
    <mergeCell ref="A2031:B2031"/>
    <mergeCell ref="C2031:K2031"/>
    <mergeCell ref="A2022:B2022"/>
    <mergeCell ref="C2022:K2022"/>
    <mergeCell ref="A2023:B2023"/>
    <mergeCell ref="C2023:K2023"/>
    <mergeCell ref="A2027:K2027"/>
    <mergeCell ref="A2028:B2028"/>
    <mergeCell ref="C2028:K2028"/>
    <mergeCell ref="A2051:B2051"/>
    <mergeCell ref="C2051:K2051"/>
    <mergeCell ref="A2052:B2052"/>
    <mergeCell ref="C2052:K2052"/>
    <mergeCell ref="A2053:B2053"/>
    <mergeCell ref="C2053:K2053"/>
    <mergeCell ref="A2048:B2048"/>
    <mergeCell ref="C2048:K2048"/>
    <mergeCell ref="A2049:B2049"/>
    <mergeCell ref="C2049:K2049"/>
    <mergeCell ref="A2050:B2050"/>
    <mergeCell ref="C2050:K2050"/>
    <mergeCell ref="A2035:B2035"/>
    <mergeCell ref="C2035:K2035"/>
    <mergeCell ref="A2036:B2036"/>
    <mergeCell ref="C2036:K2036"/>
    <mergeCell ref="A2046:K2046"/>
    <mergeCell ref="A2047:B2047"/>
    <mergeCell ref="C2047:K2047"/>
    <mergeCell ref="A2064:B2064"/>
    <mergeCell ref="C2064:K2064"/>
    <mergeCell ref="A2065:B2065"/>
    <mergeCell ref="C2065:K2065"/>
    <mergeCell ref="A2066:B2066"/>
    <mergeCell ref="C2066:K2066"/>
    <mergeCell ref="A2061:B2061"/>
    <mergeCell ref="C2061:K2061"/>
    <mergeCell ref="A2062:B2062"/>
    <mergeCell ref="C2062:K2062"/>
    <mergeCell ref="A2063:B2063"/>
    <mergeCell ref="C2063:K2063"/>
    <mergeCell ref="A2054:B2054"/>
    <mergeCell ref="C2054:K2054"/>
    <mergeCell ref="A2055:B2055"/>
    <mergeCell ref="C2055:K2055"/>
    <mergeCell ref="A2059:K2059"/>
    <mergeCell ref="A2060:B2060"/>
    <mergeCell ref="C2060:K2060"/>
    <mergeCell ref="A2089:B2089"/>
    <mergeCell ref="C2089:K2089"/>
    <mergeCell ref="A2090:B2090"/>
    <mergeCell ref="C2090:K2090"/>
    <mergeCell ref="A2091:B2091"/>
    <mergeCell ref="C2091:K2091"/>
    <mergeCell ref="A2086:B2086"/>
    <mergeCell ref="C2086:K2086"/>
    <mergeCell ref="A2087:B2087"/>
    <mergeCell ref="C2087:K2087"/>
    <mergeCell ref="A2088:B2088"/>
    <mergeCell ref="C2088:K2088"/>
    <mergeCell ref="A2067:B2067"/>
    <mergeCell ref="C2067:K2067"/>
    <mergeCell ref="A2068:B2068"/>
    <mergeCell ref="C2068:K2068"/>
    <mergeCell ref="A2084:K2084"/>
    <mergeCell ref="A2085:B2085"/>
    <mergeCell ref="C2085:K2085"/>
    <mergeCell ref="A2102:B2102"/>
    <mergeCell ref="C2102:K2102"/>
    <mergeCell ref="A2103:B2103"/>
    <mergeCell ref="C2103:K2103"/>
    <mergeCell ref="A2104:B2104"/>
    <mergeCell ref="C2104:K2104"/>
    <mergeCell ref="A2099:B2099"/>
    <mergeCell ref="C2099:K2099"/>
    <mergeCell ref="A2100:B2100"/>
    <mergeCell ref="C2100:K2100"/>
    <mergeCell ref="A2101:B2101"/>
    <mergeCell ref="C2101:K2101"/>
    <mergeCell ref="A2092:B2092"/>
    <mergeCell ref="C2092:K2092"/>
    <mergeCell ref="A2093:B2093"/>
    <mergeCell ref="C2093:K2093"/>
    <mergeCell ref="A2097:K2097"/>
    <mergeCell ref="A2098:B2098"/>
    <mergeCell ref="C2098:K2098"/>
    <mergeCell ref="A2115:B2115"/>
    <mergeCell ref="C2115:K2115"/>
    <mergeCell ref="A2116:B2116"/>
    <mergeCell ref="C2116:K2116"/>
    <mergeCell ref="A2117:B2117"/>
    <mergeCell ref="C2117:K2117"/>
    <mergeCell ref="A2112:B2112"/>
    <mergeCell ref="C2112:K2112"/>
    <mergeCell ref="A2113:B2113"/>
    <mergeCell ref="C2113:K2113"/>
    <mergeCell ref="A2114:B2114"/>
    <mergeCell ref="C2114:K2114"/>
    <mergeCell ref="A2105:B2105"/>
    <mergeCell ref="C2105:K2105"/>
    <mergeCell ref="A2106:B2106"/>
    <mergeCell ref="C2106:K2106"/>
    <mergeCell ref="A2110:K2110"/>
    <mergeCell ref="A2111:B2111"/>
    <mergeCell ref="C2111:K2111"/>
    <mergeCell ref="A2128:B2128"/>
    <mergeCell ref="C2128:K2128"/>
    <mergeCell ref="A2129:B2129"/>
    <mergeCell ref="C2129:K2129"/>
    <mergeCell ref="A2130:B2130"/>
    <mergeCell ref="C2130:K2130"/>
    <mergeCell ref="A2125:B2125"/>
    <mergeCell ref="C2125:K2125"/>
    <mergeCell ref="A2126:B2126"/>
    <mergeCell ref="C2126:K2126"/>
    <mergeCell ref="A2127:B2127"/>
    <mergeCell ref="C2127:K2127"/>
    <mergeCell ref="A2118:B2118"/>
    <mergeCell ref="C2118:K2118"/>
    <mergeCell ref="A2119:B2119"/>
    <mergeCell ref="C2119:K2119"/>
    <mergeCell ref="A2123:K2123"/>
    <mergeCell ref="A2124:B2124"/>
    <mergeCell ref="C2124:K2124"/>
    <mergeCell ref="A2141:B2141"/>
    <mergeCell ref="C2141:K2141"/>
    <mergeCell ref="A2142:B2142"/>
    <mergeCell ref="C2142:K2142"/>
    <mergeCell ref="A2143:B2143"/>
    <mergeCell ref="C2143:K2143"/>
    <mergeCell ref="A2138:B2138"/>
    <mergeCell ref="C2138:K2138"/>
    <mergeCell ref="A2139:B2139"/>
    <mergeCell ref="C2139:K2139"/>
    <mergeCell ref="A2140:B2140"/>
    <mergeCell ref="C2140:K2140"/>
    <mergeCell ref="A2131:B2131"/>
    <mergeCell ref="C2131:K2131"/>
    <mergeCell ref="A2132:B2132"/>
    <mergeCell ref="C2132:K2132"/>
    <mergeCell ref="A2136:K2136"/>
    <mergeCell ref="A2137:B2137"/>
    <mergeCell ref="C2137:K2137"/>
    <mergeCell ref="A2154:B2154"/>
    <mergeCell ref="C2154:K2154"/>
    <mergeCell ref="A2155:B2155"/>
    <mergeCell ref="C2155:K2155"/>
    <mergeCell ref="A2156:B2156"/>
    <mergeCell ref="C2156:K2156"/>
    <mergeCell ref="A2151:B2151"/>
    <mergeCell ref="C2151:K2151"/>
    <mergeCell ref="A2152:B2152"/>
    <mergeCell ref="C2152:K2152"/>
    <mergeCell ref="A2153:B2153"/>
    <mergeCell ref="C2153:K2153"/>
    <mergeCell ref="A2144:B2144"/>
    <mergeCell ref="C2144:K2144"/>
    <mergeCell ref="A2145:B2145"/>
    <mergeCell ref="C2145:K2145"/>
    <mergeCell ref="A2149:K2149"/>
    <mergeCell ref="A2150:B2150"/>
    <mergeCell ref="C2150:K2150"/>
    <mergeCell ref="A2175:K2175"/>
    <mergeCell ref="A2176:B2176"/>
    <mergeCell ref="C2176:K2176"/>
    <mergeCell ref="A2167:B2167"/>
    <mergeCell ref="C2167:K2167"/>
    <mergeCell ref="A2168:B2168"/>
    <mergeCell ref="C2168:K2168"/>
    <mergeCell ref="A2169:B2169"/>
    <mergeCell ref="C2169:K2169"/>
    <mergeCell ref="A2164:B2164"/>
    <mergeCell ref="C2164:K2164"/>
    <mergeCell ref="A2165:B2165"/>
    <mergeCell ref="C2165:K2165"/>
    <mergeCell ref="A2166:B2166"/>
    <mergeCell ref="C2166:K2166"/>
    <mergeCell ref="A2157:B2157"/>
    <mergeCell ref="C2157:K2157"/>
    <mergeCell ref="A2158:B2158"/>
    <mergeCell ref="C2158:K2158"/>
    <mergeCell ref="A2162:K2162"/>
    <mergeCell ref="A2163:B2163"/>
    <mergeCell ref="C2163:K2163"/>
    <mergeCell ref="A2203:B2203"/>
    <mergeCell ref="C2203:K2203"/>
    <mergeCell ref="A2204:B2204"/>
    <mergeCell ref="C2204:K2204"/>
    <mergeCell ref="A2205:B2205"/>
    <mergeCell ref="C2205:K2205"/>
    <mergeCell ref="A2183:B2183"/>
    <mergeCell ref="C2183:K2183"/>
    <mergeCell ref="A2184:B2184"/>
    <mergeCell ref="C2184:K2184"/>
    <mergeCell ref="A2201:K2201"/>
    <mergeCell ref="A2202:B2202"/>
    <mergeCell ref="C2202:K2202"/>
    <mergeCell ref="C2191:K2191"/>
    <mergeCell ref="A2192:B2192"/>
    <mergeCell ref="C2192:K2192"/>
    <mergeCell ref="A2180:B2180"/>
    <mergeCell ref="C2180:K2180"/>
    <mergeCell ref="A2181:B2181"/>
    <mergeCell ref="C2181:K2181"/>
    <mergeCell ref="A2182:B2182"/>
    <mergeCell ref="C2182:K2182"/>
    <mergeCell ref="A2216:B2216"/>
    <mergeCell ref="C2216:K2216"/>
    <mergeCell ref="A2217:B2217"/>
    <mergeCell ref="C2217:K2217"/>
    <mergeCell ref="A2218:B2218"/>
    <mergeCell ref="C2218:K2218"/>
    <mergeCell ref="A2209:B2209"/>
    <mergeCell ref="C2209:K2209"/>
    <mergeCell ref="A2210:B2210"/>
    <mergeCell ref="C2210:K2210"/>
    <mergeCell ref="A2214:K2214"/>
    <mergeCell ref="A2215:B2215"/>
    <mergeCell ref="C2215:K2215"/>
    <mergeCell ref="A2206:B2206"/>
    <mergeCell ref="C2206:K2206"/>
    <mergeCell ref="A2207:B2207"/>
    <mergeCell ref="C2207:K2207"/>
    <mergeCell ref="A2208:B2208"/>
    <mergeCell ref="C2208:K2208"/>
    <mergeCell ref="A2229:B2229"/>
    <mergeCell ref="C2229:K2229"/>
    <mergeCell ref="A2230:B2230"/>
    <mergeCell ref="C2230:K2230"/>
    <mergeCell ref="A2231:B2231"/>
    <mergeCell ref="C2231:K2231"/>
    <mergeCell ref="A2222:B2222"/>
    <mergeCell ref="C2222:K2222"/>
    <mergeCell ref="A2223:B2223"/>
    <mergeCell ref="C2223:K2223"/>
    <mergeCell ref="A2227:K2227"/>
    <mergeCell ref="A2228:B2228"/>
    <mergeCell ref="C2228:K2228"/>
    <mergeCell ref="A2219:B2219"/>
    <mergeCell ref="C2219:K2219"/>
    <mergeCell ref="A2220:B2220"/>
    <mergeCell ref="C2220:K2220"/>
    <mergeCell ref="A2221:B2221"/>
    <mergeCell ref="C2221:K2221"/>
    <mergeCell ref="A2242:B2242"/>
    <mergeCell ref="C2242:K2242"/>
    <mergeCell ref="A2243:B2243"/>
    <mergeCell ref="C2243:K2243"/>
    <mergeCell ref="A2244:B2244"/>
    <mergeCell ref="C2244:K2244"/>
    <mergeCell ref="A2235:B2235"/>
    <mergeCell ref="C2235:K2235"/>
    <mergeCell ref="A2236:B2236"/>
    <mergeCell ref="C2236:K2236"/>
    <mergeCell ref="A2240:K2240"/>
    <mergeCell ref="A2241:B2241"/>
    <mergeCell ref="C2241:K2241"/>
    <mergeCell ref="A2232:B2232"/>
    <mergeCell ref="C2232:K2232"/>
    <mergeCell ref="A2233:B2233"/>
    <mergeCell ref="C2233:K2233"/>
    <mergeCell ref="A2234:B2234"/>
    <mergeCell ref="C2234:K2234"/>
    <mergeCell ref="A2255:B2255"/>
    <mergeCell ref="C2255:K2255"/>
    <mergeCell ref="A2256:B2256"/>
    <mergeCell ref="C2256:K2256"/>
    <mergeCell ref="A2257:B2257"/>
    <mergeCell ref="C2257:K2257"/>
    <mergeCell ref="A2248:B2248"/>
    <mergeCell ref="C2248:K2248"/>
    <mergeCell ref="A2249:B2249"/>
    <mergeCell ref="C2249:K2249"/>
    <mergeCell ref="A2253:K2253"/>
    <mergeCell ref="A2254:B2254"/>
    <mergeCell ref="C2254:K2254"/>
    <mergeCell ref="A2245:B2245"/>
    <mergeCell ref="C2245:K2245"/>
    <mergeCell ref="A2246:B2246"/>
    <mergeCell ref="C2246:K2246"/>
    <mergeCell ref="A2247:B2247"/>
    <mergeCell ref="C2247:K2247"/>
    <mergeCell ref="A2268:B2268"/>
    <mergeCell ref="C2268:K2268"/>
    <mergeCell ref="A2269:B2269"/>
    <mergeCell ref="C2269:K2269"/>
    <mergeCell ref="A2270:B2270"/>
    <mergeCell ref="C2270:K2270"/>
    <mergeCell ref="A2261:B2261"/>
    <mergeCell ref="C2261:K2261"/>
    <mergeCell ref="A2262:B2262"/>
    <mergeCell ref="C2262:K2262"/>
    <mergeCell ref="A2266:K2266"/>
    <mergeCell ref="A2267:B2267"/>
    <mergeCell ref="C2267:K2267"/>
    <mergeCell ref="A2258:B2258"/>
    <mergeCell ref="C2258:K2258"/>
    <mergeCell ref="A2259:B2259"/>
    <mergeCell ref="C2259:K2259"/>
    <mergeCell ref="A2260:B2260"/>
    <mergeCell ref="C2260:K2260"/>
    <mergeCell ref="A2281:B2281"/>
    <mergeCell ref="C2281:K2281"/>
    <mergeCell ref="A2282:B2282"/>
    <mergeCell ref="C2282:K2282"/>
    <mergeCell ref="A2283:B2283"/>
    <mergeCell ref="C2283:K2283"/>
    <mergeCell ref="A2274:B2274"/>
    <mergeCell ref="C2274:K2274"/>
    <mergeCell ref="A2275:B2275"/>
    <mergeCell ref="C2275:K2275"/>
    <mergeCell ref="A2279:K2279"/>
    <mergeCell ref="A2280:B2280"/>
    <mergeCell ref="C2280:K2280"/>
    <mergeCell ref="A2271:B2271"/>
    <mergeCell ref="C2271:K2271"/>
    <mergeCell ref="A2272:B2272"/>
    <mergeCell ref="C2272:K2272"/>
    <mergeCell ref="A2273:B2273"/>
    <mergeCell ref="C2273:K2273"/>
    <mergeCell ref="A2294:B2294"/>
    <mergeCell ref="C2294:K2294"/>
    <mergeCell ref="A2295:B2295"/>
    <mergeCell ref="C2295:K2295"/>
    <mergeCell ref="A2296:B2296"/>
    <mergeCell ref="C2296:K2296"/>
    <mergeCell ref="A2287:B2287"/>
    <mergeCell ref="C2287:K2287"/>
    <mergeCell ref="A2288:B2288"/>
    <mergeCell ref="C2288:K2288"/>
    <mergeCell ref="A2292:K2292"/>
    <mergeCell ref="A2293:B2293"/>
    <mergeCell ref="C2293:K2293"/>
    <mergeCell ref="A2284:B2284"/>
    <mergeCell ref="C2284:K2284"/>
    <mergeCell ref="A2285:B2285"/>
    <mergeCell ref="C2285:K2285"/>
    <mergeCell ref="A2286:B2286"/>
    <mergeCell ref="C2286:K2286"/>
    <mergeCell ref="C2311:K2311"/>
    <mergeCell ref="A2312:B2312"/>
    <mergeCell ref="C2312:K2312"/>
    <mergeCell ref="A2307:B2307"/>
    <mergeCell ref="C2307:K2307"/>
    <mergeCell ref="A2308:B2308"/>
    <mergeCell ref="C2308:K2308"/>
    <mergeCell ref="A2309:B2309"/>
    <mergeCell ref="C2309:K2309"/>
    <mergeCell ref="A2300:B2300"/>
    <mergeCell ref="C2300:K2300"/>
    <mergeCell ref="A2301:B2301"/>
    <mergeCell ref="C2301:K2301"/>
    <mergeCell ref="A2305:K2305"/>
    <mergeCell ref="A2306:B2306"/>
    <mergeCell ref="C2306:K2306"/>
    <mergeCell ref="A2297:B2297"/>
    <mergeCell ref="C2297:K2297"/>
    <mergeCell ref="A2298:B2298"/>
    <mergeCell ref="C2298:K2298"/>
    <mergeCell ref="A2299:B2299"/>
    <mergeCell ref="C2299:K2299"/>
    <mergeCell ref="A2326:B2326"/>
    <mergeCell ref="C2326:K2326"/>
    <mergeCell ref="A2327:B2327"/>
    <mergeCell ref="C2327:K2327"/>
    <mergeCell ref="A2188:K2188"/>
    <mergeCell ref="A2189:B2189"/>
    <mergeCell ref="C2189:K2189"/>
    <mergeCell ref="A2190:B2190"/>
    <mergeCell ref="C2190:K2190"/>
    <mergeCell ref="A2191:B2191"/>
    <mergeCell ref="A2323:B2323"/>
    <mergeCell ref="C2323:K2323"/>
    <mergeCell ref="A2324:B2324"/>
    <mergeCell ref="C2324:K2324"/>
    <mergeCell ref="A2325:B2325"/>
    <mergeCell ref="C2325:K2325"/>
    <mergeCell ref="A2320:B2320"/>
    <mergeCell ref="C2320:K2320"/>
    <mergeCell ref="A2321:B2321"/>
    <mergeCell ref="C2321:K2321"/>
    <mergeCell ref="A2322:B2322"/>
    <mergeCell ref="C2322:K2322"/>
    <mergeCell ref="A2313:B2313"/>
    <mergeCell ref="C2313:K2313"/>
    <mergeCell ref="A2314:B2314"/>
    <mergeCell ref="C2314:K2314"/>
    <mergeCell ref="A2318:K2318"/>
    <mergeCell ref="A2319:B2319"/>
    <mergeCell ref="C2319:K2319"/>
    <mergeCell ref="A2310:B2310"/>
    <mergeCell ref="C2310:K2310"/>
    <mergeCell ref="A2311:B2311"/>
    <mergeCell ref="A891:B891"/>
    <mergeCell ref="C891:J891"/>
    <mergeCell ref="A892:B892"/>
    <mergeCell ref="C892:J892"/>
    <mergeCell ref="A893:B893"/>
    <mergeCell ref="C893:J893"/>
    <mergeCell ref="A2196:B2196"/>
    <mergeCell ref="C2196:K2196"/>
    <mergeCell ref="A2197:B2197"/>
    <mergeCell ref="C2197:K2197"/>
    <mergeCell ref="A886:J886"/>
    <mergeCell ref="A887:B887"/>
    <mergeCell ref="C887:J887"/>
    <mergeCell ref="A888:B888"/>
    <mergeCell ref="C888:J888"/>
    <mergeCell ref="A889:B889"/>
    <mergeCell ref="A2193:B2193"/>
    <mergeCell ref="C2193:K2193"/>
    <mergeCell ref="A2194:B2194"/>
    <mergeCell ref="C2194:K2194"/>
    <mergeCell ref="A2195:B2195"/>
    <mergeCell ref="C2195:K2195"/>
    <mergeCell ref="A2177:B2177"/>
    <mergeCell ref="C2177:K2177"/>
    <mergeCell ref="A2178:B2178"/>
    <mergeCell ref="C2178:K2178"/>
    <mergeCell ref="A2179:B2179"/>
    <mergeCell ref="C2179:K2179"/>
    <mergeCell ref="A2170:B2170"/>
    <mergeCell ref="C2170:K2170"/>
    <mergeCell ref="A2171:B2171"/>
    <mergeCell ref="C2171:K2171"/>
  </mergeCells>
  <pageMargins left="0.511811024" right="0.511811024" top="0.78740157499999996" bottom="0.78740157499999996" header="0.31496062000000002" footer="0.31496062000000002"/>
  <pageSetup paperSize="9" scale="41"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6:B180"/>
  <sheetViews>
    <sheetView topLeftCell="A160" workbookViewId="0">
      <selection activeCell="B180" sqref="B180"/>
    </sheetView>
  </sheetViews>
  <sheetFormatPr defaultRowHeight="14.4" x14ac:dyDescent="0.3"/>
  <sheetData>
    <row r="6" spans="2:2" x14ac:dyDescent="0.3">
      <c r="B6" t="s">
        <v>0</v>
      </c>
    </row>
    <row r="8" spans="2:2" x14ac:dyDescent="0.3">
      <c r="B8" t="s">
        <v>1</v>
      </c>
    </row>
    <row r="9" spans="2:2" x14ac:dyDescent="0.3">
      <c r="B9" t="s">
        <v>2</v>
      </c>
    </row>
    <row r="10" spans="2:2" x14ac:dyDescent="0.3">
      <c r="B10" t="s">
        <v>3</v>
      </c>
    </row>
    <row r="11" spans="2:2" x14ac:dyDescent="0.3">
      <c r="B11" t="s">
        <v>4</v>
      </c>
    </row>
    <row r="14" spans="2:2" x14ac:dyDescent="0.3">
      <c r="B14" t="s">
        <v>5</v>
      </c>
    </row>
    <row r="177" spans="2:2" x14ac:dyDescent="0.3">
      <c r="B177" t="s">
        <v>6</v>
      </c>
    </row>
    <row r="180" spans="2:2" x14ac:dyDescent="0.3">
      <c r="B180"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COMPOSIÇÃO </vt:lpstr>
      <vt:lpstr>Plan1</vt:lpstr>
      <vt:lpstr>'COMPOSIÇÃO '!Area_de_impressao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FABMIX-BRUNO</dc:creator>
  <cp:lastModifiedBy>bruno emmel</cp:lastModifiedBy>
  <cp:lastPrinted>2025-07-10T18:59:06Z</cp:lastPrinted>
  <dcterms:created xsi:type="dcterms:W3CDTF">2015-06-05T18:19:34Z</dcterms:created>
  <dcterms:modified xsi:type="dcterms:W3CDTF">2025-07-11T14:23:46Z</dcterms:modified>
</cp:coreProperties>
</file>